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rontomusicians.sharepoint.com/sites/allstaff-BusinessRepresentative/Shared Documents/Business Representatives/Agreements/Live Agreements/General Live/MPTF/"/>
    </mc:Choice>
  </mc:AlternateContent>
  <xr:revisionPtr revIDLastSave="94" documentId="8_{72CC0DA4-8499-44FE-AEE9-5726A58EAB15}" xr6:coauthVersionLast="47" xr6:coauthVersionMax="47" xr10:uidLastSave="{D026DAA1-C676-4165-A142-A54FC794CDA8}"/>
  <bookViews>
    <workbookView xWindow="862" yWindow="3233" windowWidth="32048" windowHeight="16770" xr2:uid="{FEBCF8B6-B2AD-4F62-BA30-7B8D839ED738}"/>
  </bookViews>
  <sheets>
    <sheet name="Instructions &amp; Tips" sheetId="4" r:id="rId1"/>
    <sheet name="MPTF Worksheet" sheetId="1" r:id="rId2"/>
    <sheet name="For Pension Office" sheetId="3" r:id="rId3"/>
    <sheet name="TMA Tariff Rate Chart" sheetId="2" r:id="rId4"/>
  </sheets>
  <definedNames>
    <definedName name="_xlnm.Print_Area" localSheetId="1">'MPTF Worksheet'!$A$1:$X$39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3" l="1"/>
  <c r="F18" i="3"/>
  <c r="F19" i="3"/>
  <c r="F20" i="3"/>
  <c r="F21" i="3"/>
  <c r="F22" i="3"/>
  <c r="F23" i="3"/>
  <c r="F24" i="3"/>
  <c r="F25" i="3"/>
  <c r="E17" i="3"/>
  <c r="E18" i="3"/>
  <c r="E19" i="3"/>
  <c r="E20" i="3"/>
  <c r="E26" i="3" s="1"/>
  <c r="E21" i="3"/>
  <c r="E22" i="3"/>
  <c r="E23" i="3"/>
  <c r="E24" i="3"/>
  <c r="E25" i="3"/>
  <c r="D17" i="3"/>
  <c r="D18" i="3"/>
  <c r="D19" i="3"/>
  <c r="D20" i="3"/>
  <c r="D21" i="3"/>
  <c r="D22" i="3"/>
  <c r="D23" i="3"/>
  <c r="D24" i="3"/>
  <c r="D25" i="3"/>
  <c r="C17" i="3"/>
  <c r="C18" i="3"/>
  <c r="C19" i="3"/>
  <c r="C20" i="3"/>
  <c r="C21" i="3"/>
  <c r="C22" i="3"/>
  <c r="C23" i="3"/>
  <c r="C24" i="3"/>
  <c r="C25" i="3"/>
  <c r="B17" i="3"/>
  <c r="B18" i="3"/>
  <c r="B19" i="3"/>
  <c r="B20" i="3"/>
  <c r="B21" i="3"/>
  <c r="B22" i="3"/>
  <c r="B23" i="3"/>
  <c r="B24" i="3"/>
  <c r="B25" i="3"/>
  <c r="A17" i="3"/>
  <c r="A18" i="3"/>
  <c r="A19" i="3"/>
  <c r="A20" i="3"/>
  <c r="A21" i="3"/>
  <c r="A22" i="3"/>
  <c r="A23" i="3"/>
  <c r="A24" i="3"/>
  <c r="A25" i="3"/>
  <c r="F16" i="3"/>
  <c r="F27" i="3" s="1"/>
  <c r="E16" i="3"/>
  <c r="D16" i="3"/>
  <c r="C16" i="3"/>
  <c r="B16" i="3"/>
  <c r="A16" i="3"/>
  <c r="E10" i="3"/>
  <c r="E9" i="3"/>
  <c r="E7" i="3"/>
  <c r="E6" i="3"/>
  <c r="B12" i="3"/>
  <c r="B11" i="3"/>
  <c r="B10" i="3"/>
  <c r="B9" i="3"/>
  <c r="B8" i="3"/>
  <c r="B7" i="3"/>
  <c r="B6" i="3"/>
  <c r="B5" i="3"/>
  <c r="I11" i="3"/>
  <c r="E21" i="2" l="1"/>
  <c r="E19" i="2"/>
  <c r="D19" i="2"/>
  <c r="B14" i="2"/>
  <c r="C15" i="2"/>
  <c r="D15" i="2"/>
  <c r="E15" i="2"/>
  <c r="B15" i="2"/>
  <c r="G25" i="1" a="1"/>
  <c r="G25" i="1" s="1"/>
  <c r="G24" i="1" a="1"/>
  <c r="G24" i="1" s="1"/>
  <c r="G23" i="1" a="1"/>
  <c r="G23" i="1" s="1"/>
  <c r="G22" i="1" a="1"/>
  <c r="G22" i="1" s="1"/>
  <c r="G21" i="1" a="1"/>
  <c r="G21" i="1" s="1"/>
  <c r="G20" i="1" a="1"/>
  <c r="G20" i="1" s="1"/>
  <c r="G19" i="1" a="1"/>
  <c r="G19" i="1" s="1"/>
  <c r="K19" i="1" s="1"/>
  <c r="G18" i="1" a="1"/>
  <c r="G18" i="1" s="1"/>
  <c r="G17" i="1" a="1"/>
  <c r="G17" i="1" s="1"/>
  <c r="G16" i="1" a="1"/>
  <c r="G16" i="1" s="1"/>
  <c r="D18" i="2"/>
  <c r="E18" i="2"/>
  <c r="D21" i="2"/>
  <c r="C21" i="2"/>
  <c r="D20" i="2"/>
  <c r="E20" i="2"/>
  <c r="C20" i="2"/>
  <c r="C19" i="2"/>
  <c r="C18" i="2"/>
  <c r="D13" i="2"/>
  <c r="E13" i="2"/>
  <c r="C13" i="2"/>
  <c r="C17" i="2"/>
  <c r="C16" i="2"/>
  <c r="C14" i="2"/>
  <c r="C12" i="2"/>
  <c r="D11" i="2"/>
  <c r="E11" i="2"/>
  <c r="C11" i="2"/>
  <c r="D9" i="2"/>
  <c r="D14" i="2" s="1"/>
  <c r="E9" i="2"/>
  <c r="E14" i="2" s="1"/>
  <c r="C9" i="2"/>
  <c r="B21" i="2"/>
  <c r="B20" i="2"/>
  <c r="B19" i="2"/>
  <c r="B18" i="2"/>
  <c r="B17" i="2"/>
  <c r="B16" i="2"/>
  <c r="D10" i="1" a="1"/>
  <c r="D10" i="1" s="1"/>
  <c r="L16" i="1" s="1"/>
  <c r="D12" i="2"/>
  <c r="B13" i="2"/>
  <c r="B12" i="2"/>
  <c r="B11" i="2"/>
  <c r="B10" i="2"/>
  <c r="B9" i="2"/>
  <c r="B8" i="2"/>
  <c r="N16" i="1"/>
  <c r="N17" i="1"/>
  <c r="E17" i="2"/>
  <c r="E16" i="2"/>
  <c r="E12" i="2"/>
  <c r="E8" i="2"/>
  <c r="E10" i="2" s="1"/>
  <c r="D17" i="2"/>
  <c r="D16" i="2"/>
  <c r="D8" i="2"/>
  <c r="D10" i="2" s="1"/>
  <c r="C10" i="2"/>
  <c r="C8" i="2"/>
  <c r="X29" i="1"/>
  <c r="N25" i="1"/>
  <c r="N24" i="1"/>
  <c r="N23" i="1"/>
  <c r="N22" i="1"/>
  <c r="N21" i="1"/>
  <c r="N20" i="1"/>
  <c r="N19" i="1"/>
  <c r="N18" i="1"/>
  <c r="K25" i="1" l="1"/>
  <c r="K20" i="1"/>
  <c r="K16" i="1"/>
  <c r="P16" i="1" s="1"/>
  <c r="U16" i="1" s="1"/>
  <c r="K17" i="1"/>
  <c r="K18" i="1"/>
  <c r="K21" i="1"/>
  <c r="K22" i="1"/>
  <c r="K23" i="1"/>
  <c r="K24" i="1"/>
  <c r="W15" i="1"/>
  <c r="R16" i="1" l="1"/>
  <c r="S16" i="1" s="1"/>
  <c r="L22" i="1"/>
  <c r="P22" i="1" s="1"/>
  <c r="R22" i="1" s="1"/>
  <c r="S22" i="1" s="1"/>
  <c r="L20" i="1"/>
  <c r="P20" i="1" s="1"/>
  <c r="L21" i="1"/>
  <c r="P21" i="1" s="1"/>
  <c r="R21" i="1" s="1"/>
  <c r="S21" i="1" s="1"/>
  <c r="L18" i="1"/>
  <c r="P18" i="1" s="1"/>
  <c r="L25" i="1"/>
  <c r="P25" i="1" s="1"/>
  <c r="R25" i="1" s="1"/>
  <c r="S25" i="1" s="1"/>
  <c r="L24" i="1"/>
  <c r="L17" i="1"/>
  <c r="P17" i="1" s="1"/>
  <c r="R17" i="1" s="1"/>
  <c r="S17" i="1" s="1"/>
  <c r="L23" i="1"/>
  <c r="P23" i="1" s="1"/>
  <c r="R23" i="1" s="1"/>
  <c r="S23" i="1" s="1"/>
  <c r="L19" i="1"/>
  <c r="P19" i="1" s="1"/>
  <c r="P24" i="1" l="1"/>
  <c r="R24" i="1" s="1"/>
  <c r="S24" i="1" s="1"/>
  <c r="U20" i="1"/>
  <c r="R20" i="1"/>
  <c r="S20" i="1" s="1"/>
  <c r="U19" i="1"/>
  <c r="R19" i="1"/>
  <c r="S19" i="1" s="1"/>
  <c r="U18" i="1"/>
  <c r="R18" i="1"/>
  <c r="S18" i="1" s="1"/>
  <c r="W17" i="1"/>
  <c r="W18" i="1"/>
  <c r="W20" i="1"/>
  <c r="W16" i="1"/>
  <c r="W25" i="1"/>
  <c r="U25" i="1"/>
  <c r="V25" i="1" s="1"/>
  <c r="W19" i="1"/>
  <c r="W23" i="1"/>
  <c r="U23" i="1"/>
  <c r="V23" i="1" s="1"/>
  <c r="U17" i="1"/>
  <c r="W21" i="1"/>
  <c r="U21" i="1"/>
  <c r="V21" i="1" s="1"/>
  <c r="W22" i="1"/>
  <c r="U22" i="1"/>
  <c r="V22" i="1" s="1"/>
  <c r="P26" i="1" l="1"/>
  <c r="U24" i="1"/>
  <c r="V24" i="1" s="1"/>
  <c r="W24" i="1"/>
  <c r="W28" i="1" s="1"/>
  <c r="L6" i="1" s="1"/>
  <c r="V20" i="1"/>
  <c r="V19" i="1"/>
  <c r="V18" i="1"/>
  <c r="V17" i="1"/>
  <c r="S26" i="1"/>
  <c r="V16" i="1"/>
  <c r="U26" i="1" l="1"/>
  <c r="L8" i="1" s="1"/>
  <c r="V27" i="1"/>
  <c r="L5" i="1" s="1"/>
  <c r="L1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<sst xmlns="http://schemas.openxmlformats.org/spreadsheetml/2006/main" count="147" uniqueCount="106">
  <si>
    <t>TMA LIVE PERFORMANCE WORKSHEET - MPTF</t>
  </si>
  <si>
    <t>Must be completed and filed with dually signed contract. Send all documents and paperwork to trustfund@tma149.ca</t>
  </si>
  <si>
    <t xml:space="preserve">All musicians listed on the contract must be members in good standing with the AFM. Please reach out to Membership at info@tma149.ca to confirm the membership status of your engaged musicians. </t>
  </si>
  <si>
    <t>Contract #:</t>
  </si>
  <si>
    <t>PERFORMANCE INFORMATION</t>
  </si>
  <si>
    <t>Summary of Payments</t>
  </si>
  <si>
    <t>Engager:</t>
  </si>
  <si>
    <t>Date(s):</t>
  </si>
  <si>
    <t xml:space="preserve">1. To Leader </t>
  </si>
  <si>
    <t>Leader:</t>
  </si>
  <si>
    <t>Hours:</t>
  </si>
  <si>
    <r>
      <t xml:space="preserve">2. To </t>
    </r>
    <r>
      <rPr>
        <b/>
        <i/>
        <sz val="10"/>
        <color theme="0"/>
        <rFont val="Poppins"/>
      </rPr>
      <t>Musicians Pension Fund of Canada equal to:</t>
    </r>
  </si>
  <si>
    <t>Performance Name:</t>
  </si>
  <si>
    <t>Engagement Type:</t>
  </si>
  <si>
    <t>General Scale</t>
  </si>
  <si>
    <t>REHEARSAL INFORMATION</t>
  </si>
  <si>
    <t>3. To Toronto Musicians’ Association equal to:</t>
  </si>
  <si>
    <r>
      <rPr>
        <b/>
        <sz val="10"/>
        <color rgb="FFFFFFFF"/>
        <rFont val="Poppins"/>
      </rPr>
      <t xml:space="preserve">Venue Capacity </t>
    </r>
    <r>
      <rPr>
        <b/>
        <sz val="8"/>
        <color rgb="FFFFFFFF"/>
        <rFont val="Poppins"/>
      </rPr>
      <t>(Select ):</t>
    </r>
  </si>
  <si>
    <t>Up to 1000</t>
  </si>
  <si>
    <t>Base Rate:</t>
  </si>
  <si>
    <t xml:space="preserve">Total cost = </t>
  </si>
  <si>
    <t>Pension Rate:</t>
  </si>
  <si>
    <r>
      <t xml:space="preserve">First Name        </t>
    </r>
    <r>
      <rPr>
        <b/>
        <i/>
        <sz val="10"/>
        <color theme="0"/>
        <rFont val="Poppins"/>
      </rPr>
      <t xml:space="preserve">        (required)</t>
    </r>
  </si>
  <si>
    <r>
      <t xml:space="preserve">Last Name        </t>
    </r>
    <r>
      <rPr>
        <b/>
        <i/>
        <sz val="10"/>
        <color theme="0"/>
        <rFont val="Poppins"/>
      </rPr>
      <t xml:space="preserve">        (required)</t>
    </r>
  </si>
  <si>
    <r>
      <t xml:space="preserve">AFM ID or SIN          </t>
    </r>
    <r>
      <rPr>
        <b/>
        <i/>
        <sz val="10"/>
        <color theme="0"/>
        <rFont val="Poppins"/>
      </rPr>
      <t>(Required)</t>
    </r>
  </si>
  <si>
    <t>HST                                                       (select yes OR no from drop down)</t>
  </si>
  <si>
    <t>Musician Type                                                 (select role from drop down)</t>
  </si>
  <si>
    <t>Scale %</t>
  </si>
  <si>
    <t>1st Double</t>
  </si>
  <si>
    <t>2nd Double</t>
  </si>
  <si>
    <t>3rd Double</t>
  </si>
  <si>
    <t>Total Scale% with double(s)</t>
  </si>
  <si>
    <t>2025-2026 Concert Rate (Per Hour)</t>
  </si>
  <si>
    <t>Concert       (# of hours)</t>
  </si>
  <si>
    <t>2025-2026 Rehearsal Rate           (Per Hour)</t>
  </si>
  <si>
    <t>Rehearsal       (# of hours)</t>
  </si>
  <si>
    <t>TOTAL SCALE WAGES</t>
  </si>
  <si>
    <t>Additional Musician Fees (if applicable)</t>
  </si>
  <si>
    <t xml:space="preserve">Subtotal plus </t>
  </si>
  <si>
    <r>
      <t xml:space="preserve">HST AMOUNT </t>
    </r>
    <r>
      <rPr>
        <b/>
        <i/>
        <sz val="10"/>
        <color theme="0"/>
        <rFont val="Poppins"/>
      </rPr>
      <t>(if applicable)</t>
    </r>
  </si>
  <si>
    <r>
      <t xml:space="preserve">Expenses                               (Per Diem, Cartage, Travel)                                         </t>
    </r>
    <r>
      <rPr>
        <b/>
        <i/>
        <sz val="10"/>
        <color theme="0"/>
        <rFont val="Poppins"/>
      </rPr>
      <t>(if applicable)</t>
    </r>
  </si>
  <si>
    <t>WORK DUES</t>
  </si>
  <si>
    <t>TOTAL PAYOUT PER MUSICIAN</t>
  </si>
  <si>
    <t>PENSION</t>
  </si>
  <si>
    <r>
      <t xml:space="preserve">WORK PERMIT </t>
    </r>
    <r>
      <rPr>
        <b/>
        <i/>
        <sz val="10"/>
        <color theme="0"/>
        <rFont val="Poppins"/>
      </rPr>
      <t>(if applicable)</t>
    </r>
  </si>
  <si>
    <t>(will calculate HST)</t>
  </si>
  <si>
    <t>(Scale Wages + Additional Fees)</t>
  </si>
  <si>
    <t>(will not calculate HST)</t>
  </si>
  <si>
    <t>no</t>
  </si>
  <si>
    <t>Leader</t>
  </si>
  <si>
    <t>Steward</t>
  </si>
  <si>
    <t>Side Musician</t>
  </si>
  <si>
    <t xml:space="preserve">Total Scale Wages= </t>
  </si>
  <si>
    <t xml:space="preserve">Total HST= </t>
  </si>
  <si>
    <t>Total Work Dues =</t>
  </si>
  <si>
    <t>Total Musician Payout =</t>
  </si>
  <si>
    <t>Total Pension =</t>
  </si>
  <si>
    <t>Total Work Permit(s)=</t>
  </si>
  <si>
    <t>NOTES:</t>
  </si>
  <si>
    <t>A Steward is required if there are 3 or more musicians.</t>
  </si>
  <si>
    <t>A Contractor is required if there are 13 or more musicians.</t>
  </si>
  <si>
    <t>MPTF General Scale</t>
  </si>
  <si>
    <t>Rehearsals</t>
  </si>
  <si>
    <t>Performances</t>
  </si>
  <si>
    <t>Venue Capacity</t>
  </si>
  <si>
    <t>up to 1000</t>
  </si>
  <si>
    <t>1001-3500</t>
  </si>
  <si>
    <t>3501 or greater</t>
  </si>
  <si>
    <t>Scale Rate</t>
  </si>
  <si>
    <t>Leader (non-playing)</t>
  </si>
  <si>
    <t>Single Musician</t>
  </si>
  <si>
    <t>Contractor (also performing musician)</t>
  </si>
  <si>
    <t>Contractor (non-playing)</t>
  </si>
  <si>
    <t>Harp or Concertmaster</t>
  </si>
  <si>
    <t>Solo Harp</t>
  </si>
  <si>
    <t>Principal Musician</t>
  </si>
  <si>
    <t>Librarian (also performing musician)</t>
  </si>
  <si>
    <t>Librarian (non-playing)</t>
  </si>
  <si>
    <t>1st</t>
  </si>
  <si>
    <t>2nd</t>
  </si>
  <si>
    <t>3rd &amp; up</t>
  </si>
  <si>
    <t>September 8th, 2026 to September 6th, 2027</t>
  </si>
  <si>
    <t xml:space="preserve">Venue Capacity </t>
  </si>
  <si>
    <t>Pension Rate</t>
  </si>
  <si>
    <t>First Name</t>
  </si>
  <si>
    <t>Last Name</t>
  </si>
  <si>
    <r>
      <t xml:space="preserve">AFM ID or SIN          </t>
    </r>
    <r>
      <rPr>
        <b/>
        <i/>
        <sz val="12"/>
        <color theme="0"/>
        <rFont val="Poppins"/>
      </rPr>
      <t>(Required)</t>
    </r>
  </si>
  <si>
    <t xml:space="preserve">Musician Type  </t>
  </si>
  <si>
    <t>Pension</t>
  </si>
  <si>
    <t>Toronto Musicians' Assoication | 2 Sousa Mendes Street, Toronto, Ontario, M6P 0A8 | 416-421-1020</t>
  </si>
  <si>
    <t>TMA PENSION REMITTANCE - MPTF</t>
  </si>
  <si>
    <r>
      <t xml:space="preserve">1. Open your spreadsheet in </t>
    </r>
    <r>
      <rPr>
        <b/>
        <sz val="11"/>
        <color theme="1"/>
        <rFont val="Aptos"/>
        <family val="2"/>
      </rPr>
      <t>Numbers</t>
    </r>
    <r>
      <rPr>
        <sz val="11"/>
        <color theme="1"/>
        <rFont val="Aptos"/>
        <family val="2"/>
      </rPr>
      <t>.</t>
    </r>
  </si>
  <si>
    <r>
      <t xml:space="preserve">2. Click </t>
    </r>
    <r>
      <rPr>
        <b/>
        <sz val="11"/>
        <color theme="1"/>
        <rFont val="Aptos"/>
        <family val="2"/>
      </rPr>
      <t>File</t>
    </r>
    <r>
      <rPr>
        <sz val="11"/>
        <color theme="1"/>
        <rFont val="Aptos"/>
        <family val="2"/>
      </rPr>
      <t xml:space="preserve"> in the menu bar.</t>
    </r>
  </si>
  <si>
    <r>
      <t xml:space="preserve">3. Select </t>
    </r>
    <r>
      <rPr>
        <b/>
        <sz val="11"/>
        <color theme="1"/>
        <rFont val="Aptos"/>
        <family val="2"/>
      </rPr>
      <t>Export To</t>
    </r>
    <r>
      <rPr>
        <sz val="11"/>
        <color theme="1"/>
        <rFont val="Aptos"/>
        <family val="2"/>
      </rPr>
      <t xml:space="preserve"> → </t>
    </r>
    <r>
      <rPr>
        <b/>
        <sz val="11"/>
        <color theme="1"/>
        <rFont val="Aptos"/>
        <family val="2"/>
      </rPr>
      <t>Excel</t>
    </r>
    <r>
      <rPr>
        <sz val="11"/>
        <color theme="1"/>
        <rFont val="Aptos"/>
        <family val="2"/>
      </rPr>
      <t>.</t>
    </r>
  </si>
  <si>
    <t>4. Choose any export options you want (such as worksheet settings).</t>
  </si>
  <si>
    <r>
      <t xml:space="preserve">5. Click </t>
    </r>
    <r>
      <rPr>
        <b/>
        <sz val="11"/>
        <color theme="1"/>
        <rFont val="Aptos"/>
        <family val="2"/>
      </rPr>
      <t>Next</t>
    </r>
    <r>
      <rPr>
        <sz val="11"/>
        <color theme="1"/>
        <rFont val="Aptos"/>
        <family val="2"/>
      </rPr>
      <t>.</t>
    </r>
  </si>
  <si>
    <t>6. Choose where you want to save the file.</t>
  </si>
  <si>
    <r>
      <t xml:space="preserve">7. Click </t>
    </r>
    <r>
      <rPr>
        <b/>
        <sz val="11"/>
        <color theme="1"/>
        <rFont val="Aptos"/>
        <family val="2"/>
      </rPr>
      <t>Export</t>
    </r>
    <r>
      <rPr>
        <sz val="11"/>
        <color theme="1"/>
        <rFont val="Aptos"/>
        <family val="2"/>
      </rPr>
      <t>.</t>
    </r>
  </si>
  <si>
    <r>
      <t>Your spreadsheet will be saved as an</t>
    </r>
    <r>
      <rPr>
        <b/>
        <sz val="11"/>
        <color theme="1"/>
        <rFont val="Aptos"/>
        <family val="2"/>
      </rPr>
      <t>.xlsx</t>
    </r>
    <r>
      <rPr>
        <sz val="11"/>
        <color theme="1"/>
        <rFont val="Aptos"/>
        <family val="2"/>
      </rPr>
      <t xml:space="preserve"> file that can be opened in Microsoft Excel.</t>
    </r>
  </si>
  <si>
    <t>How Export a Numbers Spreadsheet to Excel (.xlsx)</t>
  </si>
  <si>
    <t>Instructions &amp; Tips</t>
  </si>
  <si>
    <t xml:space="preserve">STEP 1: </t>
  </si>
  <si>
    <t>Fill out the TMA Contract Worksheet</t>
  </si>
  <si>
    <t xml:space="preserve">STEP 2: </t>
  </si>
  <si>
    <t>Send excel to trustfund@tma149.ca</t>
  </si>
  <si>
    <r>
      <rPr>
        <b/>
        <sz val="11"/>
        <color theme="1"/>
        <rFont val="Calibri"/>
        <family val="2"/>
        <scheme val="minor"/>
      </rPr>
      <t>TIP:</t>
    </r>
    <r>
      <rPr>
        <sz val="11"/>
        <color theme="1"/>
        <rFont val="Calibri"/>
        <family val="2"/>
        <scheme val="minor"/>
      </rPr>
      <t xml:space="preserve"> If using a mac, please export to excel.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</si>
</sst>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[$-F800]dddd\,\ mmmm\ dd\,\ yyyy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95959"/>
      <name val="Cambria"/>
      <family val="1"/>
    </font>
    <font>
      <b/>
      <sz val="14"/>
      <color theme="1"/>
      <name val="Cambria"/>
      <family val="1"/>
    </font>
    <font>
      <sz val="10.5"/>
      <color rgb="FF595959"/>
      <name val="Cambria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21"/>
      <color theme="1"/>
      <name val="Platypi"/>
    </font>
    <font>
      <sz val="21"/>
      <color theme="1"/>
      <name val="Platypi"/>
    </font>
    <font>
      <sz val="10"/>
      <color theme="1"/>
      <name val="Poppins"/>
    </font>
    <font>
      <b/>
      <sz val="10"/>
      <color theme="0"/>
      <name val="Poppins"/>
    </font>
    <font>
      <b/>
      <i/>
      <sz val="10"/>
      <color theme="0"/>
      <name val="Poppins"/>
    </font>
    <font>
      <sz val="10"/>
      <color theme="0"/>
      <name val="Poppins"/>
    </font>
    <font>
      <b/>
      <sz val="10"/>
      <color theme="1"/>
      <name val="Poppins"/>
    </font>
    <font>
      <b/>
      <sz val="10"/>
      <name val="Poppins"/>
    </font>
    <font>
      <i/>
      <sz val="12"/>
      <color theme="1"/>
      <name val="Poppins Medium"/>
    </font>
    <font>
      <sz val="12"/>
      <color theme="1"/>
      <name val="Poppins Medium"/>
    </font>
    <font>
      <i/>
      <sz val="10"/>
      <color theme="1"/>
      <name val="Poppins"/>
    </font>
    <font>
      <i/>
      <sz val="10"/>
      <color rgb="FF000000"/>
      <name val="Poppins"/>
    </font>
    <font>
      <b/>
      <sz val="10"/>
      <color rgb="FFFFFFFF"/>
      <name val="Poppins"/>
    </font>
    <font>
      <b/>
      <sz val="8"/>
      <color rgb="FFFFFFFF"/>
      <name val="Poppins"/>
    </font>
    <font>
      <b/>
      <sz val="18"/>
      <color theme="1"/>
      <name val="Poppins"/>
    </font>
    <font>
      <sz val="10"/>
      <color rgb="FF380861"/>
      <name val="Poppins"/>
    </font>
    <font>
      <i/>
      <sz val="12"/>
      <color theme="1"/>
      <name val="Poppins"/>
    </font>
    <font>
      <sz val="11"/>
      <color rgb="FF000103"/>
      <name val="Verdana"/>
      <family val="2"/>
    </font>
    <font>
      <sz val="11"/>
      <color rgb="FF000000"/>
      <name val="Calibri"/>
      <family val="2"/>
    </font>
    <font>
      <sz val="11"/>
      <color rgb="FF000000"/>
      <name val="Segoe UI"/>
      <family val="2"/>
    </font>
    <font>
      <sz val="11"/>
      <color rgb="FF14394C"/>
      <name val="Verdana"/>
      <family val="2"/>
    </font>
    <font>
      <b/>
      <sz val="11"/>
      <color rgb="FF000103"/>
      <name val="Calibri"/>
      <family val="2"/>
      <scheme val="minor"/>
    </font>
    <font>
      <b/>
      <sz val="22"/>
      <color theme="1"/>
      <name val="Platypi"/>
    </font>
    <font>
      <b/>
      <sz val="14"/>
      <color theme="1"/>
      <name val="Poppins"/>
    </font>
    <font>
      <b/>
      <sz val="12"/>
      <color theme="1"/>
      <name val="Poppins"/>
    </font>
    <font>
      <sz val="12"/>
      <color theme="1"/>
      <name val="Poppins"/>
    </font>
    <font>
      <b/>
      <sz val="12"/>
      <color theme="0"/>
      <name val="Poppins"/>
    </font>
    <font>
      <sz val="12"/>
      <color rgb="FF000000"/>
      <name val="Poppins"/>
    </font>
    <font>
      <b/>
      <i/>
      <sz val="12"/>
      <color theme="0"/>
      <name val="Poppins"/>
    </font>
    <font>
      <b/>
      <sz val="12"/>
      <color rgb="FFFFFFFF"/>
      <name val="Poppins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6"/>
      <color theme="1"/>
      <name val="Platyp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80861"/>
        <bgColor indexed="64"/>
      </patternFill>
    </fill>
    <fill>
      <patternFill patternType="solid">
        <fgColor rgb="FF8E268C"/>
        <bgColor indexed="64"/>
      </patternFill>
    </fill>
    <fill>
      <patternFill patternType="solid">
        <fgColor rgb="FF3D38BC"/>
        <bgColor indexed="64"/>
      </patternFill>
    </fill>
    <fill>
      <patternFill patternType="solid">
        <fgColor rgb="FF8CC1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9">
    <xf numFmtId="0" fontId="0" fillId="0" borderId="0" xfId="0"/>
    <xf numFmtId="0" fontId="0" fillId="0" borderId="0" xfId="0" applyAlignment="1">
      <alignment horizontal="center"/>
    </xf>
    <xf numFmtId="8" fontId="2" fillId="0" borderId="1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8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8" fontId="4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5" fillId="0" borderId="0" xfId="1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3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5" borderId="17" xfId="1" applyNumberFormat="1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6" borderId="17" xfId="1" applyNumberFormat="1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wrapText="1"/>
    </xf>
    <xf numFmtId="9" fontId="14" fillId="4" borderId="19" xfId="0" applyNumberFormat="1" applyFont="1" applyFill="1" applyBorder="1" applyAlignment="1">
      <alignment horizontal="center" vertical="center" wrapText="1"/>
    </xf>
    <xf numFmtId="9" fontId="14" fillId="5" borderId="19" xfId="1" applyNumberFormat="1" applyFont="1" applyFill="1" applyBorder="1" applyAlignment="1" applyProtection="1">
      <alignment horizontal="center" vertical="center" wrapText="1"/>
      <protection locked="0"/>
    </xf>
    <xf numFmtId="9" fontId="14" fillId="6" borderId="19" xfId="2" applyFont="1" applyFill="1" applyBorder="1" applyAlignment="1" applyProtection="1">
      <alignment horizontal="center" vertical="center"/>
    </xf>
    <xf numFmtId="8" fontId="14" fillId="3" borderId="19" xfId="0" applyNumberFormat="1" applyFont="1" applyFill="1" applyBorder="1" applyAlignment="1">
      <alignment horizontal="center" vertical="center" wrapText="1"/>
    </xf>
    <xf numFmtId="0" fontId="14" fillId="3" borderId="51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9" fontId="11" fillId="0" borderId="10" xfId="0" applyNumberFormat="1" applyFont="1" applyBorder="1" applyAlignment="1">
      <alignment horizontal="center"/>
    </xf>
    <xf numFmtId="8" fontId="11" fillId="0" borderId="10" xfId="0" applyNumberFormat="1" applyFont="1" applyBorder="1" applyAlignment="1">
      <alignment horizontal="center"/>
    </xf>
    <xf numFmtId="8" fontId="11" fillId="0" borderId="10" xfId="0" applyNumberFormat="1" applyFont="1" applyBorder="1"/>
    <xf numFmtId="44" fontId="11" fillId="0" borderId="10" xfId="1" applyFont="1" applyFill="1" applyBorder="1"/>
    <xf numFmtId="0" fontId="14" fillId="3" borderId="46" xfId="0" applyFont="1" applyFill="1" applyBorder="1"/>
    <xf numFmtId="0" fontId="14" fillId="3" borderId="52" xfId="0" applyFont="1" applyFill="1" applyBorder="1"/>
    <xf numFmtId="8" fontId="15" fillId="0" borderId="0" xfId="0" applyNumberFormat="1" applyFont="1"/>
    <xf numFmtId="0" fontId="15" fillId="7" borderId="0" xfId="0" applyFont="1" applyFill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0" xfId="0" applyFont="1"/>
    <xf numFmtId="0" fontId="13" fillId="3" borderId="32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4" fillId="4" borderId="5" xfId="0" applyFont="1" applyFill="1" applyBorder="1" applyAlignment="1">
      <alignment horizontal="center"/>
    </xf>
    <xf numFmtId="0" fontId="12" fillId="4" borderId="20" xfId="0" applyFont="1" applyFill="1" applyBorder="1" applyAlignment="1">
      <alignment horizontal="right"/>
    </xf>
    <xf numFmtId="8" fontId="12" fillId="4" borderId="6" xfId="0" applyNumberFormat="1" applyFont="1" applyFill="1" applyBorder="1"/>
    <xf numFmtId="0" fontId="12" fillId="4" borderId="5" xfId="0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8" fontId="12" fillId="3" borderId="4" xfId="0" applyNumberFormat="1" applyFont="1" applyFill="1" applyBorder="1"/>
    <xf numFmtId="8" fontId="12" fillId="4" borderId="14" xfId="0" applyNumberFormat="1" applyFont="1" applyFill="1" applyBorder="1"/>
    <xf numFmtId="0" fontId="12" fillId="4" borderId="15" xfId="0" applyFont="1" applyFill="1" applyBorder="1" applyAlignment="1">
      <alignment horizontal="right"/>
    </xf>
    <xf numFmtId="8" fontId="12" fillId="4" borderId="3" xfId="0" applyNumberFormat="1" applyFont="1" applyFill="1" applyBorder="1"/>
    <xf numFmtId="0" fontId="12" fillId="6" borderId="2" xfId="0" applyFont="1" applyFill="1" applyBorder="1" applyAlignment="1">
      <alignment horizontal="right"/>
    </xf>
    <xf numFmtId="8" fontId="12" fillId="6" borderId="3" xfId="0" applyNumberFormat="1" applyFont="1" applyFill="1" applyBorder="1"/>
    <xf numFmtId="0" fontId="12" fillId="3" borderId="14" xfId="0" applyFont="1" applyFill="1" applyBorder="1" applyAlignment="1">
      <alignment horizontal="right"/>
    </xf>
    <xf numFmtId="0" fontId="12" fillId="3" borderId="15" xfId="0" applyFont="1" applyFill="1" applyBorder="1" applyAlignment="1">
      <alignment horizontal="right"/>
    </xf>
    <xf numFmtId="44" fontId="12" fillId="3" borderId="16" xfId="0" applyNumberFormat="1" applyFont="1" applyFill="1" applyBorder="1"/>
    <xf numFmtId="0" fontId="15" fillId="2" borderId="7" xfId="0" applyFont="1" applyFill="1" applyBorder="1" applyAlignment="1">
      <alignment horizontal="right"/>
    </xf>
    <xf numFmtId="0" fontId="11" fillId="2" borderId="11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right"/>
    </xf>
    <xf numFmtId="0" fontId="11" fillId="2" borderId="12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right"/>
    </xf>
    <xf numFmtId="0" fontId="12" fillId="4" borderId="12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right"/>
    </xf>
    <xf numFmtId="164" fontId="12" fillId="3" borderId="24" xfId="1" applyNumberFormat="1" applyFont="1" applyFill="1" applyBorder="1" applyAlignment="1">
      <alignment horizontal="center"/>
    </xf>
    <xf numFmtId="0" fontId="12" fillId="3" borderId="9" xfId="0" applyFont="1" applyFill="1" applyBorder="1" applyAlignment="1">
      <alignment horizontal="right"/>
    </xf>
    <xf numFmtId="0" fontId="12" fillId="4" borderId="2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vertical="center"/>
    </xf>
    <xf numFmtId="0" fontId="15" fillId="0" borderId="32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12" fillId="4" borderId="32" xfId="0" applyFont="1" applyFill="1" applyBorder="1" applyAlignment="1">
      <alignment horizontal="left" vertical="center"/>
    </xf>
    <xf numFmtId="0" fontId="14" fillId="4" borderId="4" xfId="1" applyNumberFormat="1" applyFont="1" applyFill="1" applyBorder="1" applyAlignment="1">
      <alignment vertical="center"/>
    </xf>
    <xf numFmtId="49" fontId="11" fillId="0" borderId="12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8" fontId="12" fillId="4" borderId="41" xfId="1" applyNumberFormat="1" applyFont="1" applyFill="1" applyBorder="1" applyAlignment="1"/>
    <xf numFmtId="44" fontId="15" fillId="0" borderId="37" xfId="1" applyFont="1" applyBorder="1" applyAlignment="1">
      <alignment horizontal="center"/>
    </xf>
    <xf numFmtId="9" fontId="12" fillId="3" borderId="0" xfId="0" applyNumberFormat="1" applyFont="1" applyFill="1" applyAlignment="1">
      <alignment horizontal="center"/>
    </xf>
    <xf numFmtId="0" fontId="20" fillId="0" borderId="0" xfId="0" applyFont="1"/>
    <xf numFmtId="0" fontId="19" fillId="0" borderId="0" xfId="0" applyFont="1"/>
    <xf numFmtId="0" fontId="21" fillId="4" borderId="8" xfId="0" applyFont="1" applyFill="1" applyBorder="1" applyAlignment="1">
      <alignment horizontal="right" wrapText="1"/>
    </xf>
    <xf numFmtId="0" fontId="11" fillId="0" borderId="23" xfId="0" applyFont="1" applyBorder="1"/>
    <xf numFmtId="0" fontId="23" fillId="0" borderId="0" xfId="0" applyFont="1" applyAlignment="1">
      <alignment horizontal="left" vertical="center"/>
    </xf>
    <xf numFmtId="0" fontId="24" fillId="3" borderId="32" xfId="0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right" vertical="center"/>
    </xf>
    <xf numFmtId="49" fontId="11" fillId="3" borderId="13" xfId="0" applyNumberFormat="1" applyFont="1" applyFill="1" applyBorder="1" applyAlignment="1" applyProtection="1">
      <alignment horizontal="center" vertical="center"/>
      <protection locked="0"/>
    </xf>
    <xf numFmtId="0" fontId="11" fillId="0" borderId="23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26" fillId="9" borderId="54" xfId="0" applyFont="1" applyFill="1" applyBorder="1" applyAlignment="1">
      <alignment horizontal="center" vertical="center"/>
    </xf>
    <xf numFmtId="0" fontId="8" fillId="0" borderId="54" xfId="0" applyFont="1" applyBorder="1"/>
    <xf numFmtId="0" fontId="27" fillId="0" borderId="54" xfId="0" applyFont="1" applyBorder="1"/>
    <xf numFmtId="0" fontId="11" fillId="0" borderId="55" xfId="0" applyFont="1" applyBorder="1" applyAlignment="1">
      <alignment horizontal="center"/>
    </xf>
    <xf numFmtId="0" fontId="8" fillId="0" borderId="56" xfId="0" applyFont="1" applyBorder="1"/>
    <xf numFmtId="0" fontId="27" fillId="0" borderId="57" xfId="0" applyFont="1" applyBorder="1"/>
    <xf numFmtId="0" fontId="26" fillId="9" borderId="57" xfId="0" applyFont="1" applyFill="1" applyBorder="1" applyAlignment="1">
      <alignment horizontal="center" vertical="center"/>
    </xf>
    <xf numFmtId="0" fontId="8" fillId="0" borderId="57" xfId="0" applyFont="1" applyBorder="1"/>
    <xf numFmtId="0" fontId="29" fillId="0" borderId="57" xfId="0" applyFont="1" applyBorder="1" applyAlignment="1">
      <alignment horizontal="center" vertical="center"/>
    </xf>
    <xf numFmtId="0" fontId="28" fillId="0" borderId="54" xfId="0" applyFont="1" applyBorder="1"/>
    <xf numFmtId="0" fontId="30" fillId="9" borderId="54" xfId="0" applyFont="1" applyFill="1" applyBorder="1" applyAlignment="1">
      <alignment wrapText="1"/>
    </xf>
    <xf numFmtId="0" fontId="11" fillId="0" borderId="54" xfId="0" applyFont="1" applyBorder="1" applyAlignment="1">
      <alignment horizontal="center"/>
    </xf>
    <xf numFmtId="9" fontId="11" fillId="0" borderId="55" xfId="0" applyNumberFormat="1" applyFont="1" applyBorder="1" applyAlignment="1">
      <alignment horizontal="center"/>
    </xf>
    <xf numFmtId="0" fontId="8" fillId="0" borderId="58" xfId="0" applyFont="1" applyBorder="1"/>
    <xf numFmtId="0" fontId="27" fillId="0" borderId="59" xfId="0" applyFont="1" applyBorder="1"/>
    <xf numFmtId="0" fontId="26" fillId="9" borderId="60" xfId="0" applyFont="1" applyFill="1" applyBorder="1" applyAlignment="1">
      <alignment horizontal="center"/>
    </xf>
    <xf numFmtId="0" fontId="11" fillId="0" borderId="61" xfId="0" applyFont="1" applyBorder="1" applyAlignment="1">
      <alignment horizontal="center"/>
    </xf>
    <xf numFmtId="0" fontId="24" fillId="3" borderId="41" xfId="0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0" fillId="0" borderId="11" xfId="0" applyBorder="1"/>
    <xf numFmtId="18" fontId="27" fillId="0" borderId="13" xfId="0" applyNumberFormat="1" applyFont="1" applyBorder="1"/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3" fillId="2" borderId="25" xfId="0" applyFont="1" applyFill="1" applyBorder="1" applyAlignment="1">
      <alignment horizontal="left"/>
    </xf>
    <xf numFmtId="0" fontId="33" fillId="2" borderId="30" xfId="0" applyFont="1" applyFill="1" applyBorder="1" applyAlignment="1">
      <alignment horizontal="left"/>
    </xf>
    <xf numFmtId="0" fontId="33" fillId="0" borderId="30" xfId="0" applyFont="1" applyBorder="1" applyAlignment="1">
      <alignment horizontal="left" vertical="center"/>
    </xf>
    <xf numFmtId="0" fontId="33" fillId="0" borderId="30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33" fillId="0" borderId="30" xfId="0" applyFont="1" applyBorder="1" applyAlignment="1">
      <alignment horizontal="left" wrapText="1"/>
    </xf>
    <xf numFmtId="0" fontId="21" fillId="0" borderId="0" xfId="0" applyFont="1" applyAlignment="1">
      <alignment horizontal="right" wrapText="1"/>
    </xf>
    <xf numFmtId="0" fontId="33" fillId="0" borderId="62" xfId="0" applyFont="1" applyBorder="1" applyAlignment="1">
      <alignment horizontal="left" vertical="center"/>
    </xf>
    <xf numFmtId="164" fontId="12" fillId="0" borderId="0" xfId="1" applyNumberFormat="1" applyFont="1" applyFill="1" applyBorder="1" applyAlignment="1">
      <alignment horizont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9" fontId="33" fillId="0" borderId="12" xfId="0" applyNumberFormat="1" applyFont="1" applyBorder="1" applyAlignment="1">
      <alignment horizontal="center"/>
    </xf>
    <xf numFmtId="0" fontId="12" fillId="0" borderId="0" xfId="0" applyFont="1" applyAlignment="1">
      <alignment horizontal="right" wrapText="1"/>
    </xf>
    <xf numFmtId="9" fontId="12" fillId="0" borderId="0" xfId="0" applyNumberFormat="1" applyFont="1" applyAlignment="1">
      <alignment horizontal="center"/>
    </xf>
    <xf numFmtId="0" fontId="35" fillId="3" borderId="25" xfId="0" applyFont="1" applyFill="1" applyBorder="1" applyAlignment="1">
      <alignment horizontal="center" vertical="center" wrapText="1"/>
    </xf>
    <xf numFmtId="0" fontId="35" fillId="3" borderId="26" xfId="0" applyFont="1" applyFill="1" applyBorder="1" applyAlignment="1">
      <alignment horizontal="center" vertical="center" wrapText="1"/>
    </xf>
    <xf numFmtId="0" fontId="38" fillId="3" borderId="26" xfId="0" applyFont="1" applyFill="1" applyBorder="1" applyAlignment="1">
      <alignment horizontal="center" vertical="center" wrapText="1"/>
    </xf>
    <xf numFmtId="0" fontId="35" fillId="4" borderId="33" xfId="0" applyFont="1" applyFill="1" applyBorder="1" applyAlignment="1">
      <alignment horizontal="center" vertical="center" wrapText="1"/>
    </xf>
    <xf numFmtId="0" fontId="35" fillId="6" borderId="17" xfId="1" applyNumberFormat="1" applyFont="1" applyFill="1" applyBorder="1" applyAlignment="1">
      <alignment horizontal="center" vertical="center" wrapText="1"/>
    </xf>
    <xf numFmtId="0" fontId="34" fillId="0" borderId="64" xfId="0" applyFont="1" applyBorder="1" applyAlignment="1">
      <alignment horizontal="left"/>
    </xf>
    <xf numFmtId="0" fontId="34" fillId="0" borderId="54" xfId="0" applyFont="1" applyBorder="1" applyAlignment="1">
      <alignment horizontal="left"/>
    </xf>
    <xf numFmtId="0" fontId="34" fillId="0" borderId="54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8" fontId="34" fillId="0" borderId="10" xfId="0" applyNumberFormat="1" applyFont="1" applyBorder="1"/>
    <xf numFmtId="8" fontId="34" fillId="0" borderId="12" xfId="0" applyNumberFormat="1" applyFont="1" applyBorder="1"/>
    <xf numFmtId="0" fontId="39" fillId="0" borderId="0" xfId="0" applyFont="1"/>
    <xf numFmtId="0" fontId="35" fillId="0" borderId="0" xfId="0" applyFont="1" applyAlignment="1">
      <alignment horizontal="right"/>
    </xf>
    <xf numFmtId="0" fontId="35" fillId="4" borderId="23" xfId="0" applyFont="1" applyFill="1" applyBorder="1" applyAlignment="1">
      <alignment horizontal="right"/>
    </xf>
    <xf numFmtId="8" fontId="35" fillId="4" borderId="6" xfId="0" applyNumberFormat="1" applyFont="1" applyFill="1" applyBorder="1"/>
    <xf numFmtId="0" fontId="39" fillId="7" borderId="0" xfId="0" applyFont="1" applyFill="1"/>
    <xf numFmtId="0" fontId="35" fillId="6" borderId="2" xfId="0" applyFont="1" applyFill="1" applyBorder="1" applyAlignment="1">
      <alignment horizontal="right"/>
    </xf>
    <xf numFmtId="8" fontId="35" fillId="6" borderId="3" xfId="0" applyNumberFormat="1" applyFont="1" applyFill="1" applyBorder="1"/>
    <xf numFmtId="0" fontId="35" fillId="3" borderId="2" xfId="0" applyFont="1" applyFill="1" applyBorder="1" applyAlignment="1">
      <alignment vertical="center"/>
    </xf>
    <xf numFmtId="0" fontId="12" fillId="3" borderId="21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1" fillId="2" borderId="46" xfId="0" applyFont="1" applyFill="1" applyBorder="1" applyAlignment="1" applyProtection="1">
      <alignment vertical="center"/>
      <protection locked="0"/>
    </xf>
    <xf numFmtId="0" fontId="11" fillId="2" borderId="47" xfId="0" applyFont="1" applyFill="1" applyBorder="1" applyAlignment="1" applyProtection="1">
      <alignment vertical="center"/>
      <protection locked="0"/>
    </xf>
    <xf numFmtId="0" fontId="11" fillId="2" borderId="48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2" borderId="32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4" xfId="0" applyFont="1" applyFill="1" applyBorder="1" applyAlignment="1" applyProtection="1">
      <alignment vertical="center"/>
      <protection locked="0"/>
    </xf>
    <xf numFmtId="0" fontId="11" fillId="2" borderId="52" xfId="0" applyFont="1" applyFill="1" applyBorder="1" applyAlignment="1" applyProtection="1">
      <alignment vertical="center"/>
      <protection locked="0"/>
    </xf>
    <xf numFmtId="0" fontId="11" fillId="2" borderId="65" xfId="0" applyFont="1" applyFill="1" applyBorder="1" applyAlignment="1" applyProtection="1">
      <alignment vertical="center"/>
      <protection locked="0"/>
    </xf>
    <xf numFmtId="0" fontId="11" fillId="2" borderId="66" xfId="0" applyFont="1" applyFill="1" applyBorder="1" applyAlignment="1" applyProtection="1">
      <alignment vertical="center"/>
      <protection locked="0"/>
    </xf>
    <xf numFmtId="0" fontId="34" fillId="2" borderId="11" xfId="0" applyFont="1" applyFill="1" applyBorder="1" applyAlignment="1">
      <alignment horizontal="center"/>
    </xf>
    <xf numFmtId="0" fontId="34" fillId="2" borderId="12" xfId="0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/>
    </xf>
    <xf numFmtId="0" fontId="33" fillId="0" borderId="12" xfId="0" applyFont="1" applyBorder="1" applyAlignment="1">
      <alignment horizontal="center"/>
    </xf>
    <xf numFmtId="2" fontId="33" fillId="0" borderId="12" xfId="1" applyNumberFormat="1" applyFont="1" applyFill="1" applyBorder="1" applyAlignment="1">
      <alignment horizontal="center"/>
    </xf>
    <xf numFmtId="0" fontId="17" fillId="8" borderId="14" xfId="0" applyFont="1" applyFill="1" applyBorder="1" applyAlignment="1">
      <alignment horizontal="left" vertical="center"/>
    </xf>
    <xf numFmtId="0" fontId="17" fillId="8" borderId="15" xfId="0" applyFont="1" applyFill="1" applyBorder="1" applyAlignment="1">
      <alignment horizontal="left" vertical="center"/>
    </xf>
    <xf numFmtId="0" fontId="17" fillId="8" borderId="16" xfId="0" applyFont="1" applyFill="1" applyBorder="1" applyAlignment="1">
      <alignment horizontal="left" vertical="center"/>
    </xf>
    <xf numFmtId="0" fontId="12" fillId="3" borderId="25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 wrapText="1"/>
    </xf>
    <xf numFmtId="0" fontId="18" fillId="8" borderId="14" xfId="0" applyFont="1" applyFill="1" applyBorder="1" applyAlignment="1">
      <alignment horizontal="left" vertical="top" wrapText="1"/>
    </xf>
    <xf numFmtId="0" fontId="18" fillId="8" borderId="15" xfId="0" applyFont="1" applyFill="1" applyBorder="1" applyAlignment="1">
      <alignment horizontal="left" vertical="top" wrapText="1"/>
    </xf>
    <xf numFmtId="0" fontId="18" fillId="8" borderId="16" xfId="0" applyFont="1" applyFill="1" applyBorder="1" applyAlignment="1">
      <alignment horizontal="left" vertical="top" wrapText="1"/>
    </xf>
    <xf numFmtId="0" fontId="11" fillId="2" borderId="5" xfId="0" applyFont="1" applyFill="1" applyBorder="1" applyAlignment="1" applyProtection="1">
      <alignment horizontal="left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2" fillId="3" borderId="2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1" fillId="2" borderId="46" xfId="0" applyFont="1" applyFill="1" applyBorder="1" applyAlignment="1" applyProtection="1">
      <alignment horizontal="left" vertical="center"/>
      <protection locked="0"/>
    </xf>
    <xf numFmtId="0" fontId="11" fillId="2" borderId="47" xfId="0" applyFont="1" applyFill="1" applyBorder="1" applyAlignment="1" applyProtection="1">
      <alignment horizontal="left" vertical="center"/>
      <protection locked="0"/>
    </xf>
    <xf numFmtId="0" fontId="11" fillId="2" borderId="48" xfId="0" applyFont="1" applyFill="1" applyBorder="1" applyAlignment="1" applyProtection="1">
      <alignment horizontal="left" vertical="center"/>
      <protection locked="0"/>
    </xf>
    <xf numFmtId="0" fontId="11" fillId="2" borderId="32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center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2" fillId="3" borderId="38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53" xfId="0" applyFont="1" applyFill="1" applyBorder="1" applyAlignment="1">
      <alignment horizontal="center" vertical="center" wrapText="1"/>
    </xf>
    <xf numFmtId="8" fontId="12" fillId="6" borderId="12" xfId="1" applyNumberFormat="1" applyFont="1" applyFill="1" applyBorder="1" applyAlignment="1">
      <alignment horizontal="right"/>
    </xf>
    <xf numFmtId="44" fontId="12" fillId="6" borderId="12" xfId="1" applyFont="1" applyFill="1" applyBorder="1" applyAlignment="1">
      <alignment horizontal="right"/>
    </xf>
    <xf numFmtId="0" fontId="15" fillId="0" borderId="44" xfId="0" applyFont="1" applyBorder="1" applyAlignment="1">
      <alignment horizontal="left"/>
    </xf>
    <xf numFmtId="0" fontId="15" fillId="0" borderId="45" xfId="0" applyFont="1" applyBorder="1" applyAlignment="1">
      <alignment horizontal="left"/>
    </xf>
    <xf numFmtId="0" fontId="16" fillId="0" borderId="14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8" fontId="12" fillId="5" borderId="24" xfId="1" applyNumberFormat="1" applyFont="1" applyFill="1" applyBorder="1" applyAlignment="1">
      <alignment horizontal="right"/>
    </xf>
    <xf numFmtId="44" fontId="12" fillId="5" borderId="39" xfId="1" applyFont="1" applyFill="1" applyBorder="1" applyAlignment="1">
      <alignment horizontal="right"/>
    </xf>
    <xf numFmtId="0" fontId="12" fillId="4" borderId="40" xfId="0" applyFont="1" applyFill="1" applyBorder="1" applyAlignment="1">
      <alignment horizontal="left"/>
    </xf>
    <xf numFmtId="0" fontId="12" fillId="4" borderId="23" xfId="0" applyFont="1" applyFill="1" applyBorder="1" applyAlignment="1">
      <alignment horizontal="left"/>
    </xf>
    <xf numFmtId="0" fontId="12" fillId="6" borderId="30" xfId="0" applyFont="1" applyFill="1" applyBorder="1" applyAlignment="1">
      <alignment horizontal="left" vertical="top" wrapText="1"/>
    </xf>
    <xf numFmtId="0" fontId="12" fillId="6" borderId="10" xfId="0" applyFont="1" applyFill="1" applyBorder="1" applyAlignment="1">
      <alignment horizontal="left" vertical="top" wrapText="1"/>
    </xf>
    <xf numFmtId="0" fontId="12" fillId="5" borderId="42" xfId="0" applyFont="1" applyFill="1" applyBorder="1" applyAlignment="1">
      <alignment horizontal="left" vertical="top" wrapText="1"/>
    </xf>
    <xf numFmtId="0" fontId="12" fillId="5" borderId="36" xfId="0" applyFont="1" applyFill="1" applyBorder="1" applyAlignment="1">
      <alignment horizontal="left" vertical="top" wrapText="1"/>
    </xf>
    <xf numFmtId="0" fontId="12" fillId="5" borderId="28" xfId="0" applyFont="1" applyFill="1" applyBorder="1" applyAlignment="1">
      <alignment horizontal="left" vertical="top" wrapText="1"/>
    </xf>
    <xf numFmtId="0" fontId="12" fillId="5" borderId="32" xfId="0" applyFont="1" applyFill="1" applyBorder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12" fillId="5" borderId="43" xfId="0" applyFont="1" applyFill="1" applyBorder="1" applyAlignment="1">
      <alignment horizontal="left" vertical="top" wrapText="1"/>
    </xf>
    <xf numFmtId="0" fontId="35" fillId="3" borderId="2" xfId="0" applyFont="1" applyFill="1" applyBorder="1" applyAlignment="1">
      <alignment horizontal="center" vertical="center"/>
    </xf>
    <xf numFmtId="0" fontId="35" fillId="3" borderId="21" xfId="0" applyFont="1" applyFill="1" applyBorder="1" applyAlignment="1">
      <alignment horizontal="center" vertical="center"/>
    </xf>
    <xf numFmtId="0" fontId="35" fillId="3" borderId="3" xfId="0" applyFont="1" applyFill="1" applyBorder="1" applyAlignment="1">
      <alignment horizontal="center" vertical="center"/>
    </xf>
    <xf numFmtId="0" fontId="35" fillId="4" borderId="2" xfId="0" applyFont="1" applyFill="1" applyBorder="1" applyAlignment="1">
      <alignment horizontal="center" vertical="center"/>
    </xf>
    <xf numFmtId="0" fontId="35" fillId="4" borderId="21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/>
    </xf>
    <xf numFmtId="0" fontId="34" fillId="0" borderId="10" xfId="0" applyFont="1" applyBorder="1" applyAlignment="1">
      <alignment horizontal="left" vertical="center"/>
    </xf>
    <xf numFmtId="0" fontId="34" fillId="0" borderId="12" xfId="0" applyFont="1" applyBorder="1" applyAlignment="1">
      <alignment horizontal="left" vertical="center"/>
    </xf>
    <xf numFmtId="49" fontId="34" fillId="0" borderId="10" xfId="0" applyNumberFormat="1" applyFont="1" applyBorder="1" applyAlignment="1" applyProtection="1">
      <alignment horizontal="left" vertical="center"/>
      <protection locked="0"/>
    </xf>
    <xf numFmtId="49" fontId="34" fillId="0" borderId="12" xfId="0" applyNumberFormat="1" applyFont="1" applyBorder="1" applyAlignment="1" applyProtection="1">
      <alignment horizontal="left" vertical="center"/>
      <protection locked="0"/>
    </xf>
    <xf numFmtId="0" fontId="35" fillId="4" borderId="32" xfId="0" applyFont="1" applyFill="1" applyBorder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49" fontId="34" fillId="0" borderId="10" xfId="0" applyNumberFormat="1" applyFont="1" applyBorder="1" applyAlignment="1">
      <alignment horizontal="left" vertical="center"/>
    </xf>
    <xf numFmtId="49" fontId="34" fillId="0" borderId="63" xfId="0" applyNumberFormat="1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0" fillId="0" borderId="2" xfId="0" applyBorder="1"/>
    <xf numFmtId="0" fontId="0" fillId="0" borderId="21" xfId="0" applyBorder="1"/>
    <xf numFmtId="0" fontId="0" fillId="0" borderId="3" xfId="0" applyBorder="1"/>
    <xf numFmtId="0" fontId="0" fillId="0" borderId="32" xfId="0" applyBorder="1"/>
    <xf numFmtId="0" fontId="0" fillId="0" borderId="0" xfId="0" applyBorder="1"/>
    <xf numFmtId="0" fontId="0" fillId="0" borderId="4" xfId="0" applyBorder="1"/>
    <xf numFmtId="0" fontId="41" fillId="0" borderId="32" xfId="0" applyFont="1" applyBorder="1" applyAlignment="1">
      <alignment vertical="center"/>
    </xf>
    <xf numFmtId="0" fontId="0" fillId="0" borderId="32" xfId="0" applyBorder="1" applyAlignment="1">
      <alignment horizontal="left" vertical="center" indent="1"/>
    </xf>
    <xf numFmtId="0" fontId="42" fillId="0" borderId="32" xfId="0" applyFont="1" applyBorder="1" applyAlignment="1">
      <alignment horizontal="left" vertical="center" indent="1"/>
    </xf>
    <xf numFmtId="0" fontId="42" fillId="0" borderId="5" xfId="0" applyFont="1" applyBorder="1"/>
    <xf numFmtId="0" fontId="0" fillId="0" borderId="20" xfId="0" applyBorder="1"/>
    <xf numFmtId="0" fontId="0" fillId="0" borderId="6" xfId="0" applyBorder="1"/>
    <xf numFmtId="0" fontId="43" fillId="0" borderId="0" xfId="0" applyFont="1"/>
    <xf numFmtId="0" fontId="40" fillId="0" borderId="0" xfId="0" applyFont="1" applyAlignment="1"/>
    <xf numFmtId="0" fontId="40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3D38BC"/>
      <color rgb="FF380861"/>
      <color rgb="FF8E268C"/>
      <color rgb="FFFFFF66"/>
      <color rgb="FF8CC100"/>
      <color rgb="FFFFFFFF"/>
      <color rgb="FFEA297A"/>
      <color rgb="FFC992F6"/>
      <color rgb="FF7010C0"/>
      <color rgb="FFC4E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3</xdr:row>
      <xdr:rowOff>131762</xdr:rowOff>
    </xdr:from>
    <xdr:to>
      <xdr:col>1</xdr:col>
      <xdr:colOff>1265236</xdr:colOff>
      <xdr:row>9</xdr:row>
      <xdr:rowOff>215899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5601C6-7826-B11B-BE6C-02695AD22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747713"/>
          <a:ext cx="1566862" cy="15700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190501</xdr:colOff>
      <xdr:row>0</xdr:row>
      <xdr:rowOff>103910</xdr:rowOff>
    </xdr:from>
    <xdr:to>
      <xdr:col>5</xdr:col>
      <xdr:colOff>1194956</xdr:colOff>
      <xdr:row>3</xdr:row>
      <xdr:rowOff>81228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4B0738-E81A-41FD-83C9-0FAB67DFB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6539" y="103910"/>
          <a:ext cx="1004455" cy="944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7D7C-60C9-4ACC-8FF6-7893A759B5C1}">
  <dimension ref="A1:H18"/>
  <sheetViews>
    <sheetView tabSelected="1" workbookViewId="0">
      <selection activeCell="P11" sqref="P11"/>
    </sheetView>
  </sheetViews>
  <sheetFormatPr defaultRowHeight="14.25" x14ac:dyDescent="0.45"/>
  <sheetData>
    <row r="1" spans="1:8" ht="25.9" x14ac:dyDescent="1.05">
      <c r="A1" s="266" t="s">
        <v>100</v>
      </c>
    </row>
    <row r="3" spans="1:8" x14ac:dyDescent="0.45">
      <c r="A3" s="267" t="s">
        <v>101</v>
      </c>
      <c r="B3" t="s">
        <v>102</v>
      </c>
    </row>
    <row r="4" spans="1:8" x14ac:dyDescent="0.45">
      <c r="A4" s="268" t="s">
        <v>103</v>
      </c>
      <c r="B4" t="s">
        <v>104</v>
      </c>
    </row>
    <row r="5" spans="1:8" ht="14.65" thickBot="1" x14ac:dyDescent="0.5"/>
    <row r="6" spans="1:8" x14ac:dyDescent="0.45">
      <c r="A6" s="254" t="s">
        <v>105</v>
      </c>
      <c r="B6" s="255"/>
      <c r="C6" s="255"/>
      <c r="D6" s="255"/>
      <c r="E6" s="255"/>
      <c r="F6" s="255"/>
      <c r="G6" s="255"/>
      <c r="H6" s="256"/>
    </row>
    <row r="7" spans="1:8" x14ac:dyDescent="0.45">
      <c r="A7" s="257"/>
      <c r="B7" s="258"/>
      <c r="C7" s="258"/>
      <c r="D7" s="258"/>
      <c r="E7" s="258"/>
      <c r="F7" s="258"/>
      <c r="G7" s="258"/>
      <c r="H7" s="259"/>
    </row>
    <row r="8" spans="1:8" x14ac:dyDescent="0.45">
      <c r="A8" s="260" t="s">
        <v>99</v>
      </c>
      <c r="B8" s="258"/>
      <c r="C8" s="258"/>
      <c r="D8" s="258"/>
      <c r="E8" s="258"/>
      <c r="F8" s="258"/>
      <c r="G8" s="258"/>
      <c r="H8" s="259"/>
    </row>
    <row r="9" spans="1:8" x14ac:dyDescent="0.45">
      <c r="A9" s="261"/>
      <c r="B9" s="258"/>
      <c r="C9" s="258"/>
      <c r="D9" s="258"/>
      <c r="E9" s="258"/>
      <c r="F9" s="258"/>
      <c r="G9" s="258"/>
      <c r="H9" s="259"/>
    </row>
    <row r="10" spans="1:8" x14ac:dyDescent="0.45">
      <c r="A10" s="262" t="s">
        <v>91</v>
      </c>
      <c r="B10" s="258"/>
      <c r="C10" s="258"/>
      <c r="D10" s="258"/>
      <c r="E10" s="258"/>
      <c r="F10" s="258"/>
      <c r="G10" s="258"/>
      <c r="H10" s="259"/>
    </row>
    <row r="11" spans="1:8" x14ac:dyDescent="0.45">
      <c r="A11" s="262" t="s">
        <v>92</v>
      </c>
      <c r="B11" s="258"/>
      <c r="C11" s="258"/>
      <c r="D11" s="258"/>
      <c r="E11" s="258"/>
      <c r="F11" s="258"/>
      <c r="G11" s="258"/>
      <c r="H11" s="259"/>
    </row>
    <row r="12" spans="1:8" x14ac:dyDescent="0.45">
      <c r="A12" s="262" t="s">
        <v>93</v>
      </c>
      <c r="B12" s="258"/>
      <c r="C12" s="258"/>
      <c r="D12" s="258"/>
      <c r="E12" s="258"/>
      <c r="F12" s="258"/>
      <c r="G12" s="258"/>
      <c r="H12" s="259"/>
    </row>
    <row r="13" spans="1:8" x14ac:dyDescent="0.45">
      <c r="A13" s="262" t="s">
        <v>94</v>
      </c>
      <c r="B13" s="258"/>
      <c r="C13" s="258"/>
      <c r="D13" s="258"/>
      <c r="E13" s="258"/>
      <c r="F13" s="258"/>
      <c r="G13" s="258"/>
      <c r="H13" s="259"/>
    </row>
    <row r="14" spans="1:8" x14ac:dyDescent="0.45">
      <c r="A14" s="262" t="s">
        <v>95</v>
      </c>
      <c r="B14" s="258"/>
      <c r="C14" s="258"/>
      <c r="D14" s="258"/>
      <c r="E14" s="258"/>
      <c r="F14" s="258"/>
      <c r="G14" s="258"/>
      <c r="H14" s="259"/>
    </row>
    <row r="15" spans="1:8" x14ac:dyDescent="0.45">
      <c r="A15" s="262" t="s">
        <v>96</v>
      </c>
      <c r="B15" s="258"/>
      <c r="C15" s="258"/>
      <c r="D15" s="258"/>
      <c r="E15" s="258"/>
      <c r="F15" s="258"/>
      <c r="G15" s="258"/>
      <c r="H15" s="259"/>
    </row>
    <row r="16" spans="1:8" x14ac:dyDescent="0.45">
      <c r="A16" s="262" t="s">
        <v>97</v>
      </c>
      <c r="B16" s="258"/>
      <c r="C16" s="258"/>
      <c r="D16" s="258"/>
      <c r="E16" s="258"/>
      <c r="F16" s="258"/>
      <c r="G16" s="258"/>
      <c r="H16" s="259"/>
    </row>
    <row r="17" spans="1:8" x14ac:dyDescent="0.45">
      <c r="A17" s="257"/>
      <c r="B17" s="258"/>
      <c r="C17" s="258"/>
      <c r="D17" s="258"/>
      <c r="E17" s="258"/>
      <c r="F17" s="258"/>
      <c r="G17" s="258"/>
      <c r="H17" s="259"/>
    </row>
    <row r="18" spans="1:8" ht="14.65" thickBot="1" x14ac:dyDescent="0.5">
      <c r="A18" s="263" t="s">
        <v>98</v>
      </c>
      <c r="B18" s="264"/>
      <c r="C18" s="264"/>
      <c r="D18" s="264"/>
      <c r="E18" s="264"/>
      <c r="F18" s="264"/>
      <c r="G18" s="264"/>
      <c r="H18" s="26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460B3-F702-4612-9E04-A5FF7FC61F7D}">
  <sheetPr>
    <pageSetUpPr fitToPage="1"/>
  </sheetPr>
  <dimension ref="A1:X40"/>
  <sheetViews>
    <sheetView zoomScale="75" zoomScaleNormal="75" workbookViewId="0">
      <selection activeCell="F40" sqref="F40"/>
    </sheetView>
  </sheetViews>
  <sheetFormatPr defaultRowHeight="14.25" x14ac:dyDescent="0.45"/>
  <cols>
    <col min="1" max="1" width="4.86328125" customWidth="1"/>
    <col min="2" max="2" width="19" customWidth="1"/>
    <col min="3" max="3" width="23.59765625" customWidth="1"/>
    <col min="4" max="4" width="22" style="1" customWidth="1"/>
    <col min="5" max="5" width="12.3984375" style="1" customWidth="1"/>
    <col min="6" max="6" width="37" style="1" customWidth="1"/>
    <col min="7" max="7" width="8.59765625" style="1" customWidth="1"/>
    <col min="8" max="10" width="7.59765625" style="1" customWidth="1"/>
    <col min="11" max="11" width="15.3984375" style="1" customWidth="1"/>
    <col min="12" max="12" width="13.59765625" style="1" customWidth="1"/>
    <col min="13" max="13" width="12.265625" style="1" customWidth="1"/>
    <col min="14" max="14" width="11.265625" style="1" customWidth="1"/>
    <col min="15" max="15" width="12.265625" style="1" customWidth="1"/>
    <col min="16" max="16" width="10.73046875" customWidth="1"/>
    <col min="17" max="17" width="19.265625" customWidth="1"/>
    <col min="18" max="18" width="17.265625" customWidth="1"/>
    <col min="19" max="19" width="14.59765625" customWidth="1"/>
    <col min="20" max="20" width="23" customWidth="1"/>
    <col min="22" max="22" width="15.265625" customWidth="1"/>
    <col min="23" max="23" width="10.265625" customWidth="1"/>
    <col min="24" max="24" width="18" customWidth="1"/>
  </cols>
  <sheetData>
    <row r="1" spans="1:24" ht="34.15" thickBot="1" x14ac:dyDescent="1.4">
      <c r="A1" s="21" t="s">
        <v>0</v>
      </c>
      <c r="B1" s="22"/>
      <c r="C1" s="22"/>
      <c r="D1" s="23"/>
      <c r="E1" s="23"/>
      <c r="G1" s="172" t="s">
        <v>1</v>
      </c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4"/>
    </row>
    <row r="2" spans="1:24" ht="44.1" customHeight="1" thickBot="1" x14ac:dyDescent="1.4">
      <c r="A2" s="92" t="s">
        <v>81</v>
      </c>
      <c r="B2" s="22"/>
      <c r="C2" s="22"/>
      <c r="D2" s="23"/>
      <c r="E2" s="23"/>
      <c r="G2" s="193" t="s">
        <v>2</v>
      </c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5"/>
    </row>
    <row r="3" spans="1:24" ht="14.65" thickBot="1" x14ac:dyDescent="0.5"/>
    <row r="4" spans="1:24" ht="20.25" thickBot="1" x14ac:dyDescent="1.1499999999999999">
      <c r="C4" s="68" t="s">
        <v>3</v>
      </c>
      <c r="D4" s="69"/>
      <c r="E4" s="77" t="s">
        <v>4</v>
      </c>
      <c r="F4" s="78"/>
      <c r="G4" s="17"/>
      <c r="H4" s="216" t="s">
        <v>5</v>
      </c>
      <c r="I4" s="217"/>
      <c r="J4" s="217"/>
      <c r="K4" s="217"/>
      <c r="L4" s="218"/>
    </row>
    <row r="5" spans="1:24" ht="19.899999999999999" x14ac:dyDescent="1.1000000000000001">
      <c r="C5" s="70" t="s">
        <v>6</v>
      </c>
      <c r="D5" s="71"/>
      <c r="E5" s="116" t="s">
        <v>7</v>
      </c>
      <c r="F5" s="118"/>
      <c r="G5" s="18"/>
      <c r="H5" s="221" t="s">
        <v>8</v>
      </c>
      <c r="I5" s="222"/>
      <c r="J5" s="222"/>
      <c r="K5" s="222"/>
      <c r="L5" s="85">
        <f>V27</f>
        <v>0</v>
      </c>
    </row>
    <row r="6" spans="1:24" ht="15.75" customHeight="1" thickBot="1" x14ac:dyDescent="1.1499999999999999">
      <c r="C6" s="70" t="s">
        <v>9</v>
      </c>
      <c r="D6" s="71"/>
      <c r="E6" s="117" t="s">
        <v>10</v>
      </c>
      <c r="F6" s="119"/>
      <c r="G6" s="19"/>
      <c r="H6" s="223" t="s">
        <v>11</v>
      </c>
      <c r="I6" s="224"/>
      <c r="J6" s="224"/>
      <c r="K6" s="224"/>
      <c r="L6" s="212">
        <f>W28</f>
        <v>0</v>
      </c>
    </row>
    <row r="7" spans="1:24" ht="19.899999999999999" x14ac:dyDescent="1.1000000000000001">
      <c r="C7" s="70" t="s">
        <v>12</v>
      </c>
      <c r="D7" s="71"/>
      <c r="E7" s="93"/>
      <c r="F7" s="115"/>
      <c r="G7" s="19"/>
      <c r="H7" s="223"/>
      <c r="I7" s="224"/>
      <c r="J7" s="224"/>
      <c r="K7" s="224"/>
      <c r="L7" s="213"/>
    </row>
    <row r="8" spans="1:24" ht="19.899999999999999" customHeight="1" x14ac:dyDescent="1.1000000000000001">
      <c r="C8" s="72" t="s">
        <v>13</v>
      </c>
      <c r="D8" s="73" t="s">
        <v>14</v>
      </c>
      <c r="E8" s="81" t="s">
        <v>15</v>
      </c>
      <c r="F8" s="82"/>
      <c r="G8" s="16"/>
      <c r="H8" s="225" t="s">
        <v>16</v>
      </c>
      <c r="I8" s="226"/>
      <c r="J8" s="226"/>
      <c r="K8" s="227"/>
      <c r="L8" s="219">
        <f>U26+X29</f>
        <v>0</v>
      </c>
    </row>
    <row r="9" spans="1:24" ht="20.25" thickBot="1" x14ac:dyDescent="1.1499999999999999">
      <c r="C9" s="90" t="s">
        <v>17</v>
      </c>
      <c r="D9" s="73" t="s">
        <v>18</v>
      </c>
      <c r="E9" s="79" t="s">
        <v>7</v>
      </c>
      <c r="F9" s="83"/>
      <c r="G9" s="20"/>
      <c r="H9" s="228"/>
      <c r="I9" s="229"/>
      <c r="J9" s="229"/>
      <c r="K9" s="230"/>
      <c r="L9" s="220"/>
    </row>
    <row r="10" spans="1:24" ht="20.25" thickBot="1" x14ac:dyDescent="1.1499999999999999">
      <c r="C10" s="74" t="s">
        <v>19</v>
      </c>
      <c r="D10" s="75" cm="1">
        <f t="array" ref="D10">_xlfn.IFS(D9="up to 1000",'TMA Tariff Rate Chart'!C7, D9="1001-3500",'TMA Tariff Rate Chart'!D7, D9="3501 or greater",'TMA Tariff Rate Chart'!E7)</f>
        <v>73</v>
      </c>
      <c r="E10" s="80" t="s">
        <v>10</v>
      </c>
      <c r="F10" s="84"/>
      <c r="G10" s="20"/>
      <c r="H10" s="214" t="s">
        <v>20</v>
      </c>
      <c r="I10" s="215"/>
      <c r="J10" s="215"/>
      <c r="K10" s="215"/>
      <c r="L10" s="86">
        <f>SUM(L5:L9)</f>
        <v>0</v>
      </c>
    </row>
    <row r="11" spans="1:24" ht="20.25" thickBot="1" x14ac:dyDescent="1.1499999999999999">
      <c r="C11" s="76" t="s">
        <v>21</v>
      </c>
      <c r="D11" s="87">
        <v>0.08</v>
      </c>
      <c r="E11" s="94"/>
      <c r="F11" s="95"/>
      <c r="G11" s="15"/>
    </row>
    <row r="12" spans="1:24" x14ac:dyDescent="0.45">
      <c r="G12" s="14"/>
      <c r="H12" s="15"/>
      <c r="I12" s="15"/>
      <c r="J12" s="15"/>
    </row>
    <row r="13" spans="1:24" ht="10.9" customHeight="1" thickBot="1" x14ac:dyDescent="0.5"/>
    <row r="14" spans="1:24" ht="79.5" x14ac:dyDescent="1.1000000000000001">
      <c r="A14" s="24"/>
      <c r="B14" s="175" t="s">
        <v>22</v>
      </c>
      <c r="C14" s="175" t="s">
        <v>23</v>
      </c>
      <c r="D14" s="177" t="s">
        <v>24</v>
      </c>
      <c r="E14" s="208" t="s">
        <v>25</v>
      </c>
      <c r="F14" s="177" t="s">
        <v>26</v>
      </c>
      <c r="G14" s="185" t="s">
        <v>27</v>
      </c>
      <c r="H14" s="183" t="s">
        <v>28</v>
      </c>
      <c r="I14" s="183" t="s">
        <v>29</v>
      </c>
      <c r="J14" s="183" t="s">
        <v>30</v>
      </c>
      <c r="K14" s="181" t="s">
        <v>31</v>
      </c>
      <c r="L14" s="189" t="s">
        <v>32</v>
      </c>
      <c r="M14" s="187" t="s">
        <v>33</v>
      </c>
      <c r="N14" s="191" t="s">
        <v>34</v>
      </c>
      <c r="O14" s="187" t="s">
        <v>35</v>
      </c>
      <c r="P14" s="179" t="s">
        <v>36</v>
      </c>
      <c r="Q14" s="25" t="s">
        <v>37</v>
      </c>
      <c r="R14" s="26" t="s">
        <v>38</v>
      </c>
      <c r="S14" s="29" t="s">
        <v>39</v>
      </c>
      <c r="T14" s="27" t="s">
        <v>40</v>
      </c>
      <c r="U14" s="28" t="s">
        <v>41</v>
      </c>
      <c r="V14" s="210" t="s">
        <v>42</v>
      </c>
      <c r="W14" s="30" t="s">
        <v>43</v>
      </c>
      <c r="X14" s="31" t="s">
        <v>44</v>
      </c>
    </row>
    <row r="15" spans="1:24" ht="40.15" thickBot="1" x14ac:dyDescent="1.1499999999999999">
      <c r="A15" s="24"/>
      <c r="B15" s="176"/>
      <c r="C15" s="176"/>
      <c r="D15" s="178"/>
      <c r="E15" s="209"/>
      <c r="F15" s="178"/>
      <c r="G15" s="186"/>
      <c r="H15" s="184"/>
      <c r="I15" s="184"/>
      <c r="J15" s="184"/>
      <c r="K15" s="182"/>
      <c r="L15" s="190"/>
      <c r="M15" s="188"/>
      <c r="N15" s="192"/>
      <c r="O15" s="188"/>
      <c r="P15" s="180"/>
      <c r="Q15" s="50" t="s">
        <v>45</v>
      </c>
      <c r="R15" s="51" t="s">
        <v>46</v>
      </c>
      <c r="S15" s="32">
        <v>0.13</v>
      </c>
      <c r="T15" s="52" t="s">
        <v>47</v>
      </c>
      <c r="U15" s="33">
        <v>0.05</v>
      </c>
      <c r="V15" s="211"/>
      <c r="W15" s="34">
        <f>D11</f>
        <v>0.08</v>
      </c>
      <c r="X15" s="35">
        <v>75</v>
      </c>
    </row>
    <row r="16" spans="1:24" ht="20.25" x14ac:dyDescent="1.1000000000000001">
      <c r="A16" s="36">
        <v>1</v>
      </c>
      <c r="B16" s="107"/>
      <c r="C16" s="107"/>
      <c r="D16" s="108"/>
      <c r="E16" s="109" t="s">
        <v>48</v>
      </c>
      <c r="F16" s="109" t="s">
        <v>49</v>
      </c>
      <c r="G16" s="110" cm="1">
        <f t="array" ref="G16">_xlfn.IFS(F16="Leader",200%, F16="Side Musician",100%, F16="Single Musician", 200%, F16="Solo Harp", 200%, F16="Leader (non-playing)", 100%, F16="Contractor (also performing musician)", 150%, F16="Steward", 110%, F16="Contractor (non-playing)", 50%, F16="Harp or Concertmaster", 150%, F16="Principal Musician", 125%, F16="Librarian (also performing musician)", 150%, F16="Librarian (non-playing)", 50%, F16="Leader &amp; Contractor", 250%,F16 = "Accompanist (professional)", 157.63%, F16 = "Accompanist (non-professional)", 100%)</f>
        <v>2</v>
      </c>
      <c r="H16" s="39"/>
      <c r="I16" s="39"/>
      <c r="J16" s="39"/>
      <c r="K16" s="39">
        <f>G16+H16+I16+J16</f>
        <v>2</v>
      </c>
      <c r="L16" s="40">
        <f>SUM(D10)</f>
        <v>73</v>
      </c>
      <c r="M16" s="38"/>
      <c r="N16" s="40">
        <f>'TMA Tariff Rate Chart'!B7</f>
        <v>63</v>
      </c>
      <c r="O16" s="38"/>
      <c r="P16" s="41">
        <f>(L16*M16+N16*O16)*K16</f>
        <v>0</v>
      </c>
      <c r="Q16" s="41"/>
      <c r="R16" s="41">
        <f>P16+Q16</f>
        <v>0</v>
      </c>
      <c r="S16" s="41">
        <f t="shared" ref="S16:S25" si="0">IF((E16="yes"),ROUND((R16*0.13),2),0)</f>
        <v>0</v>
      </c>
      <c r="T16" s="41"/>
      <c r="U16" s="41">
        <f>P16*U15</f>
        <v>0</v>
      </c>
      <c r="V16" s="41">
        <f>R16+S16+T16-U16</f>
        <v>0</v>
      </c>
      <c r="W16" s="41">
        <f>P16*W15</f>
        <v>0</v>
      </c>
      <c r="X16" s="42"/>
    </row>
    <row r="17" spans="1:24" ht="19.899999999999999" x14ac:dyDescent="1.1000000000000001">
      <c r="A17" s="43">
        <v>2</v>
      </c>
      <c r="B17" s="111"/>
      <c r="C17" s="112"/>
      <c r="D17" s="113"/>
      <c r="E17" s="114" t="s">
        <v>48</v>
      </c>
      <c r="F17" s="96" t="s">
        <v>50</v>
      </c>
      <c r="G17" s="39" cm="1">
        <f t="array" ref="G17">_xlfn.IFS(F17="Leader",200%, F17="Side Musician",100%, F17="Single Musician", 200%, F17="Solo Harp", 200%, F17="Leader (non-playing)", 100%, F17="Contractor (also performing musician)", 150%, F17="Steward", 110%, F17="Contractor (non-playing)", 50%, F17="Harp or Concertmaster", 150%, F17="Principal Musician", 125%, F17="Librarian (also performing musician)", 150%, F17="Librarian (non-playing)", 50%, F17="Leader &amp; Contractor", 250%,F17 = "Accompanist (professional)", 157.63%, F17 = "Accompanist (non-professional)", 100%)</f>
        <v>1.1000000000000001</v>
      </c>
      <c r="H17" s="39"/>
      <c r="I17" s="39"/>
      <c r="J17" s="39"/>
      <c r="K17" s="39">
        <f t="shared" ref="K17:K20" si="1">G17+H17+I17+J17</f>
        <v>1.1000000000000001</v>
      </c>
      <c r="L17" s="40">
        <f>SUM(D10)</f>
        <v>73</v>
      </c>
      <c r="M17" s="38"/>
      <c r="N17" s="40">
        <f>'TMA Tariff Rate Chart'!B7</f>
        <v>63</v>
      </c>
      <c r="O17" s="38"/>
      <c r="P17" s="41">
        <f t="shared" ref="P17:P20" si="2">(L17*M17+N17*O17)*K17</f>
        <v>0</v>
      </c>
      <c r="Q17" s="41"/>
      <c r="R17" s="41">
        <f>P17+Q17</f>
        <v>0</v>
      </c>
      <c r="S17" s="41">
        <f t="shared" si="0"/>
        <v>0</v>
      </c>
      <c r="T17" s="41"/>
      <c r="U17" s="41">
        <f>P17*U15</f>
        <v>0</v>
      </c>
      <c r="V17" s="41">
        <f t="shared" ref="V17:V25" si="3">R17+S17+T17-U17</f>
        <v>0</v>
      </c>
      <c r="W17" s="41">
        <f>P17*W15</f>
        <v>0</v>
      </c>
      <c r="X17" s="42"/>
    </row>
    <row r="18" spans="1:24" ht="19.899999999999999" x14ac:dyDescent="1.1000000000000001">
      <c r="A18" s="43">
        <v>3</v>
      </c>
      <c r="B18" s="102"/>
      <c r="C18" s="103"/>
      <c r="D18" s="104"/>
      <c r="E18" s="101" t="s">
        <v>48</v>
      </c>
      <c r="F18" s="38" t="s">
        <v>51</v>
      </c>
      <c r="G18" s="39" cm="1">
        <f t="array" ref="G18">_xlfn.IFS(F18="Leader",200%, F18="Side Musician",100%, F18="Single Musician", 200%, F18="Solo Harp", 200%, F18="Leader (non-playing)", 100%, F18="Contractor (also performing musician)", 150%, F18="Steward", 110%, F18="Contractor (non-playing)", 50%, F18="Harp or Concertmaster", 150%, F18="Principal Musician", 125%, F18="Librarian (also performing musician)", 150%, F18="Librarian (non-playing)", 50%, F18="Leader &amp; Contractor", 250%,F18 = "Accompanist (professional)", 157.63%, F18 = "Accompanist (non-professional)", 100%)</f>
        <v>1</v>
      </c>
      <c r="H18" s="39"/>
      <c r="I18" s="39"/>
      <c r="J18" s="39"/>
      <c r="K18" s="39">
        <f t="shared" si="1"/>
        <v>1</v>
      </c>
      <c r="L18" s="40">
        <f>SUM(D10)</f>
        <v>73</v>
      </c>
      <c r="M18" s="38"/>
      <c r="N18" s="40">
        <f>'TMA Tariff Rate Chart'!B7</f>
        <v>63</v>
      </c>
      <c r="O18" s="38"/>
      <c r="P18" s="41">
        <f t="shared" si="2"/>
        <v>0</v>
      </c>
      <c r="Q18" s="41"/>
      <c r="R18" s="41">
        <f t="shared" ref="R18:R25" si="4">P18+Q18</f>
        <v>0</v>
      </c>
      <c r="S18" s="41">
        <f t="shared" si="0"/>
        <v>0</v>
      </c>
      <c r="T18" s="41"/>
      <c r="U18" s="41">
        <f>P18*U15</f>
        <v>0</v>
      </c>
      <c r="V18" s="41">
        <f t="shared" si="3"/>
        <v>0</v>
      </c>
      <c r="W18" s="41">
        <f>P18*W15</f>
        <v>0</v>
      </c>
      <c r="X18" s="42"/>
    </row>
    <row r="19" spans="1:24" ht="19.899999999999999" x14ac:dyDescent="1.1000000000000001">
      <c r="A19" s="43">
        <v>4</v>
      </c>
      <c r="B19" s="99"/>
      <c r="C19" s="100"/>
      <c r="D19" s="98"/>
      <c r="E19" s="101" t="s">
        <v>48</v>
      </c>
      <c r="F19" s="38" t="s">
        <v>51</v>
      </c>
      <c r="G19" s="39" cm="1">
        <f t="array" ref="G19">_xlfn.IFS(F19="Leader",200%, F19="Side Musician",100%, F19="Single Musician", 200%, F19="Solo Harp", 200%, F19="Leader (non-playing)", 100%, F19="Contractor (also performing musician)", 150%, F19="Steward", 110%, F19="Contractor (non-playing)", 50%, F19="Harp or Concertmaster", 150%, F19="Principal Musician", 125%, F19="Librarian (also performing musician)", 150%, F19="Librarian (non-playing)", 50%, F19="Leader &amp; Contractor", 250%,F19 = "Accompanist (professional)", 157.63%, F19 = "Accompanist (non-professional)", 100%)</f>
        <v>1</v>
      </c>
      <c r="H19" s="39"/>
      <c r="I19" s="39"/>
      <c r="J19" s="39"/>
      <c r="K19" s="39">
        <f>G19+H19+I19+J19</f>
        <v>1</v>
      </c>
      <c r="L19" s="40">
        <f>SUM(D10)</f>
        <v>73</v>
      </c>
      <c r="M19" s="38"/>
      <c r="N19" s="40">
        <f>'TMA Tariff Rate Chart'!B7</f>
        <v>63</v>
      </c>
      <c r="O19" s="38"/>
      <c r="P19" s="41">
        <f t="shared" si="2"/>
        <v>0</v>
      </c>
      <c r="Q19" s="41"/>
      <c r="R19" s="41">
        <f t="shared" si="4"/>
        <v>0</v>
      </c>
      <c r="S19" s="41">
        <f t="shared" si="0"/>
        <v>0</v>
      </c>
      <c r="T19" s="41"/>
      <c r="U19" s="41">
        <f>P19*U15</f>
        <v>0</v>
      </c>
      <c r="V19" s="41">
        <f t="shared" si="3"/>
        <v>0</v>
      </c>
      <c r="W19" s="41">
        <f>P19*W15</f>
        <v>0</v>
      </c>
      <c r="X19" s="42"/>
    </row>
    <row r="20" spans="1:24" ht="19.899999999999999" x14ac:dyDescent="1.1000000000000001">
      <c r="A20" s="43">
        <v>5</v>
      </c>
      <c r="B20" s="105"/>
      <c r="C20" s="103"/>
      <c r="D20" s="106"/>
      <c r="E20" s="101" t="s">
        <v>48</v>
      </c>
      <c r="F20" s="38" t="s">
        <v>51</v>
      </c>
      <c r="G20" s="39" cm="1">
        <f t="array" ref="G20">_xlfn.IFS(F20="Leader",200%, F20="Side Musician",100%, F20="Single Musician", 200%, F20="Solo Harp", 200%, F20="Leader (non-playing)", 100%, F20="Contractor (also performing musician)", 150%, F20="Steward", 110%, F20="Contractor (non-playing)", 50%, F20="Harp or Concertmaster", 150%, F20="Principal Musician", 125%, F20="Librarian (also performing musician)", 150%, F20="Librarian (non-playing)", 50%, F20="Leader &amp; Contractor", 250%,F20 = "Accompanist (professional)", 157.63%, F20 = "Accompanist (non-professional)", 100%)</f>
        <v>1</v>
      </c>
      <c r="H20" s="39"/>
      <c r="I20" s="39"/>
      <c r="J20" s="39"/>
      <c r="K20" s="39">
        <f t="shared" si="1"/>
        <v>1</v>
      </c>
      <c r="L20" s="40">
        <f>SUM(D10)</f>
        <v>73</v>
      </c>
      <c r="M20" s="38"/>
      <c r="N20" s="40">
        <f>'TMA Tariff Rate Chart'!B7</f>
        <v>63</v>
      </c>
      <c r="O20" s="38"/>
      <c r="P20" s="41">
        <f t="shared" si="2"/>
        <v>0</v>
      </c>
      <c r="Q20" s="41"/>
      <c r="R20" s="41">
        <f t="shared" si="4"/>
        <v>0</v>
      </c>
      <c r="S20" s="41">
        <f t="shared" si="0"/>
        <v>0</v>
      </c>
      <c r="T20" s="41"/>
      <c r="U20" s="41">
        <f>P20*U15</f>
        <v>0</v>
      </c>
      <c r="V20" s="41">
        <f t="shared" si="3"/>
        <v>0</v>
      </c>
      <c r="W20" s="41">
        <f>P20*W15</f>
        <v>0</v>
      </c>
      <c r="X20" s="42"/>
    </row>
    <row r="21" spans="1:24" ht="19.899999999999999" x14ac:dyDescent="1.1000000000000001">
      <c r="A21" s="43">
        <v>6</v>
      </c>
      <c r="B21" s="99"/>
      <c r="C21" s="100"/>
      <c r="D21" s="98"/>
      <c r="E21" s="101" t="s">
        <v>48</v>
      </c>
      <c r="F21" s="38" t="s">
        <v>51</v>
      </c>
      <c r="G21" s="39" cm="1">
        <f t="array" ref="G21">_xlfn.IFS(F21="Leader",200%, F21="Side Musician",100%, F21="Single Musician", 200%, F21="Solo Harp", 200%, F21="Leader (non-playing)", 100%, F21="Contractor (also performing musician)", 150%, F21="Steward", 110%, F21="Contractor (non-playing)", 50%, F21="Harp or Concertmaster", 150%, F21="Principal Musician", 125%, F21="Librarian (also performing musician)", 150%, F21="Librarian (non-playing)", 50%, F21="Leader &amp; Contractor", 250%,F21 = "Accompanist (professional)", 157.63%, F21 = "Accompanist (non-professional)", 100%)</f>
        <v>1</v>
      </c>
      <c r="H21" s="39"/>
      <c r="I21" s="39"/>
      <c r="J21" s="39"/>
      <c r="K21" s="39">
        <f t="shared" ref="K21:K25" si="5">G21+H21+I21+J21</f>
        <v>1</v>
      </c>
      <c r="L21" s="40">
        <f>SUM(D10)</f>
        <v>73</v>
      </c>
      <c r="M21" s="38"/>
      <c r="N21" s="40">
        <f>'TMA Tariff Rate Chart'!B7</f>
        <v>63</v>
      </c>
      <c r="O21" s="38"/>
      <c r="P21" s="41">
        <f t="shared" ref="P21:P23" si="6">(L21*M21+N21*O21)*K21</f>
        <v>0</v>
      </c>
      <c r="Q21" s="41"/>
      <c r="R21" s="41">
        <f t="shared" si="4"/>
        <v>0</v>
      </c>
      <c r="S21" s="41">
        <f t="shared" si="0"/>
        <v>0</v>
      </c>
      <c r="T21" s="41"/>
      <c r="U21" s="41">
        <f>P21*U15</f>
        <v>0</v>
      </c>
      <c r="V21" s="41">
        <f t="shared" si="3"/>
        <v>0</v>
      </c>
      <c r="W21" s="41">
        <f>P21*W15</f>
        <v>0</v>
      </c>
      <c r="X21" s="42"/>
    </row>
    <row r="22" spans="1:24" ht="19.899999999999999" x14ac:dyDescent="1.1000000000000001">
      <c r="A22" s="43">
        <v>7</v>
      </c>
      <c r="B22" s="91"/>
      <c r="C22" s="91"/>
      <c r="D22" s="96"/>
      <c r="E22" s="38" t="s">
        <v>48</v>
      </c>
      <c r="F22" s="38" t="s">
        <v>51</v>
      </c>
      <c r="G22" s="39" cm="1">
        <f t="array" ref="G22">_xlfn.IFS(F22="Leader",200%, F22="Side Musician",100%, F22="Single Musician", 200%, F22="Solo Harp", 200%, F22="Leader (non-playing)", 100%, F22="Contractor (also performing musician)", 150%, F22="Steward", 110%, F22="Contractor (non-playing)", 50%, F22="Harp or Concertmaster", 150%, F22="Principal Musician", 125%, F22="Librarian (also performing musician)", 150%, F22="Librarian (non-playing)", 50%, F22="Leader &amp; Contractor", 250%,F22 = "Accompanist (professional)", 157.63%, F22 = "Accompanist (non-professional)", 100%)</f>
        <v>1</v>
      </c>
      <c r="H22" s="39"/>
      <c r="I22" s="39"/>
      <c r="J22" s="39"/>
      <c r="K22" s="39">
        <f t="shared" si="5"/>
        <v>1</v>
      </c>
      <c r="L22" s="40">
        <f>SUM(D10)</f>
        <v>73</v>
      </c>
      <c r="M22" s="38"/>
      <c r="N22" s="40">
        <f>'TMA Tariff Rate Chart'!B7</f>
        <v>63</v>
      </c>
      <c r="O22" s="38"/>
      <c r="P22" s="41">
        <f t="shared" si="6"/>
        <v>0</v>
      </c>
      <c r="Q22" s="41"/>
      <c r="R22" s="41">
        <f t="shared" si="4"/>
        <v>0</v>
      </c>
      <c r="S22" s="41">
        <f t="shared" si="0"/>
        <v>0</v>
      </c>
      <c r="T22" s="41"/>
      <c r="U22" s="41">
        <f>P22*U15</f>
        <v>0</v>
      </c>
      <c r="V22" s="41">
        <f t="shared" si="3"/>
        <v>0</v>
      </c>
      <c r="W22" s="41">
        <f>P22*W15</f>
        <v>0</v>
      </c>
      <c r="X22" s="42"/>
    </row>
    <row r="23" spans="1:24" ht="19.899999999999999" x14ac:dyDescent="1.1000000000000001">
      <c r="A23" s="43">
        <v>8</v>
      </c>
      <c r="B23" s="37"/>
      <c r="C23" s="37"/>
      <c r="D23" s="38"/>
      <c r="E23" s="38" t="s">
        <v>48</v>
      </c>
      <c r="F23" s="38" t="s">
        <v>51</v>
      </c>
      <c r="G23" s="39" cm="1">
        <f t="array" ref="G23">_xlfn.IFS(F23="Leader",200%, F23="Side Musician",100%, F23="Single Musician", 200%, F23="Solo Harp", 200%, F23="Leader (non-playing)", 100%, F23="Contractor (also performing musician)", 150%, F23="Steward", 110%, F23="Contractor (non-playing)", 50%, F23="Harp or Concertmaster", 150%, F23="Principal Musician", 125%, F23="Librarian (also performing musician)", 150%, F23="Librarian (non-playing)", 50%, F23="Leader &amp; Contractor", 250%,F23 = "Accompanist (professional)", 157.63%, F23 = "Accompanist (non-professional)", 100%)</f>
        <v>1</v>
      </c>
      <c r="H23" s="39"/>
      <c r="I23" s="39"/>
      <c r="J23" s="39"/>
      <c r="K23" s="39">
        <f t="shared" si="5"/>
        <v>1</v>
      </c>
      <c r="L23" s="40">
        <f>SUM(D10)</f>
        <v>73</v>
      </c>
      <c r="M23" s="38"/>
      <c r="N23" s="40">
        <f>'TMA Tariff Rate Chart'!B7</f>
        <v>63</v>
      </c>
      <c r="O23" s="38"/>
      <c r="P23" s="41">
        <f t="shared" si="6"/>
        <v>0</v>
      </c>
      <c r="Q23" s="41"/>
      <c r="R23" s="41">
        <f t="shared" si="4"/>
        <v>0</v>
      </c>
      <c r="S23" s="41">
        <f t="shared" si="0"/>
        <v>0</v>
      </c>
      <c r="T23" s="41"/>
      <c r="U23" s="41">
        <f>P23*U15</f>
        <v>0</v>
      </c>
      <c r="V23" s="41">
        <f t="shared" si="3"/>
        <v>0</v>
      </c>
      <c r="W23" s="41">
        <f>P23*W15</f>
        <v>0</v>
      </c>
      <c r="X23" s="42"/>
    </row>
    <row r="24" spans="1:24" ht="19.899999999999999" x14ac:dyDescent="1.1000000000000001">
      <c r="A24" s="43">
        <v>9</v>
      </c>
      <c r="B24" s="37"/>
      <c r="C24" s="37"/>
      <c r="D24" s="38"/>
      <c r="E24" s="38" t="s">
        <v>48</v>
      </c>
      <c r="F24" s="38" t="s">
        <v>51</v>
      </c>
      <c r="G24" s="39" cm="1">
        <f t="array" ref="G24">_xlfn.IFS(F24="Leader",200%, F24="Side Musician",100%, F24="Single Musician", 200%, F24="Solo Harp", 200%, F24="Leader (non-playing)", 100%, F24="Contractor (also performing musician)", 150%, F24="Steward", 110%, F24="Contractor (non-playing)", 50%, F24="Harp or Concertmaster", 150%, F24="Principal Musician", 125%, F24="Librarian (also performing musician)", 150%, F24="Librarian (non-playing)", 50%, F24="Leader &amp; Contractor", 250%,F24 = "Accompanist (professional)", 157.63%, F24 = "Accompanist (non-professional)", 100%)</f>
        <v>1</v>
      </c>
      <c r="H24" s="39"/>
      <c r="I24" s="39"/>
      <c r="J24" s="39"/>
      <c r="K24" s="39">
        <f t="shared" si="5"/>
        <v>1</v>
      </c>
      <c r="L24" s="40">
        <f>SUM(D10)</f>
        <v>73</v>
      </c>
      <c r="M24" s="38"/>
      <c r="N24" s="40">
        <f>'TMA Tariff Rate Chart'!B7</f>
        <v>63</v>
      </c>
      <c r="O24" s="38"/>
      <c r="P24" s="41">
        <f>(L24*M24+N24*O24)*K24</f>
        <v>0</v>
      </c>
      <c r="Q24" s="41"/>
      <c r="R24" s="41">
        <f t="shared" si="4"/>
        <v>0</v>
      </c>
      <c r="S24" s="41">
        <f t="shared" si="0"/>
        <v>0</v>
      </c>
      <c r="T24" s="41"/>
      <c r="U24" s="41">
        <f>P24*U15</f>
        <v>0</v>
      </c>
      <c r="V24" s="41">
        <f t="shared" si="3"/>
        <v>0</v>
      </c>
      <c r="W24" s="41">
        <f>P24*W15</f>
        <v>0</v>
      </c>
      <c r="X24" s="42"/>
    </row>
    <row r="25" spans="1:24" ht="20.25" thickBot="1" x14ac:dyDescent="1.1499999999999999">
      <c r="A25" s="44">
        <v>10</v>
      </c>
      <c r="B25" s="37"/>
      <c r="C25" s="37"/>
      <c r="D25" s="38"/>
      <c r="E25" s="38" t="s">
        <v>48</v>
      </c>
      <c r="F25" s="38" t="s">
        <v>51</v>
      </c>
      <c r="G25" s="39" cm="1">
        <f t="array" ref="G25">_xlfn.IFS(F25="Leader",200%, F25="Side Musician",100%, F25="Single Musician", 200%, F25="Solo Harp", 200%, F25="Leader (non-playing)", 100%, F25="Contractor (also performing musician)", 150%, F25="Steward", 110%, F25="Contractor (non-playing)", 50%, F25="Harp or Concertmaster", 150%, F25="Principal Musician", 125%, F25="Librarian (also performing musician)", 150%, F25="Librarian (non-playing)", 50%, F25="Leader &amp; Contractor", 250%,F25 = "Accompanist (professional)", 157.63%, F25 = "Accompanist (non-professional)", 100%)</f>
        <v>1</v>
      </c>
      <c r="H25" s="39"/>
      <c r="I25" s="39"/>
      <c r="J25" s="39"/>
      <c r="K25" s="39">
        <f t="shared" si="5"/>
        <v>1</v>
      </c>
      <c r="L25" s="40">
        <f>SUM(D10)</f>
        <v>73</v>
      </c>
      <c r="M25" s="38"/>
      <c r="N25" s="40">
        <f>'TMA Tariff Rate Chart'!B7</f>
        <v>63</v>
      </c>
      <c r="O25" s="38"/>
      <c r="P25" s="41">
        <f>(L25*M25+N25*O25)*K25</f>
        <v>0</v>
      </c>
      <c r="Q25" s="41"/>
      <c r="R25" s="41">
        <f t="shared" si="4"/>
        <v>0</v>
      </c>
      <c r="S25" s="41">
        <f t="shared" si="0"/>
        <v>0</v>
      </c>
      <c r="T25" s="41"/>
      <c r="U25" s="41">
        <f>P25*U15</f>
        <v>0</v>
      </c>
      <c r="V25" s="41">
        <f t="shared" si="3"/>
        <v>0</v>
      </c>
      <c r="W25" s="41">
        <f>P25*W15</f>
        <v>0</v>
      </c>
      <c r="X25" s="42"/>
    </row>
    <row r="26" spans="1:24" ht="20.25" thickBot="1" x14ac:dyDescent="1.1499999999999999">
      <c r="A26" s="24"/>
      <c r="B26" s="24"/>
      <c r="C26" s="24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4"/>
      <c r="O26" s="55" t="s">
        <v>52</v>
      </c>
      <c r="P26" s="56">
        <f>SUM(P16:P25)</f>
        <v>0</v>
      </c>
      <c r="Q26" s="45"/>
      <c r="R26" s="57" t="s">
        <v>53</v>
      </c>
      <c r="S26" s="56">
        <f>SUM(S16:S25)</f>
        <v>0</v>
      </c>
      <c r="T26" s="58" t="s">
        <v>54</v>
      </c>
      <c r="U26" s="59">
        <f>SUM(U16:U25)</f>
        <v>0</v>
      </c>
      <c r="V26" s="46"/>
      <c r="W26" s="46"/>
      <c r="X26" s="46"/>
    </row>
    <row r="27" spans="1:24" ht="20.25" thickBot="1" x14ac:dyDescent="1.1499999999999999">
      <c r="A27" s="24"/>
      <c r="B27" s="24"/>
      <c r="C27" s="24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47"/>
      <c r="P27" s="24"/>
      <c r="Q27" s="48"/>
      <c r="R27" s="48"/>
      <c r="S27" s="45"/>
      <c r="T27" s="60"/>
      <c r="U27" s="61" t="s">
        <v>55</v>
      </c>
      <c r="V27" s="62">
        <f>SUM(V16:V25)</f>
        <v>0</v>
      </c>
      <c r="W27" s="46"/>
      <c r="X27" s="46"/>
    </row>
    <row r="28" spans="1:24" ht="20.25" thickBot="1" x14ac:dyDescent="1.1499999999999999">
      <c r="A28" s="24"/>
      <c r="B28" s="24"/>
      <c r="C28" s="24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47"/>
      <c r="P28" s="49"/>
      <c r="Q28" s="49"/>
      <c r="R28" s="49"/>
      <c r="S28" s="24"/>
      <c r="T28" s="24"/>
      <c r="U28" s="24"/>
      <c r="V28" s="63" t="s">
        <v>56</v>
      </c>
      <c r="W28" s="64">
        <f>SUM(W16:W25)</f>
        <v>0</v>
      </c>
      <c r="X28" s="46"/>
    </row>
    <row r="29" spans="1:24" ht="20.25" thickBot="1" x14ac:dyDescent="1.1499999999999999">
      <c r="A29" s="24"/>
      <c r="B29" s="24"/>
      <c r="C29" s="24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47"/>
      <c r="P29" s="49"/>
      <c r="Q29" s="49"/>
      <c r="R29" s="49"/>
      <c r="S29" s="49"/>
      <c r="T29" s="49"/>
      <c r="U29" s="24"/>
      <c r="V29" s="65"/>
      <c r="W29" s="66" t="s">
        <v>57</v>
      </c>
      <c r="X29" s="67">
        <f>SUM(X16:X25)</f>
        <v>0</v>
      </c>
    </row>
    <row r="30" spans="1:24" ht="20.25" thickBot="1" x14ac:dyDescent="1.1499999999999999">
      <c r="A30" s="24"/>
      <c r="B30" s="24"/>
      <c r="C30" s="24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47"/>
      <c r="P30" s="49"/>
      <c r="Q30" s="49"/>
      <c r="R30" s="49"/>
      <c r="S30" s="49"/>
      <c r="T30" s="49"/>
      <c r="U30" s="49"/>
      <c r="V30" s="49"/>
      <c r="W30" s="48"/>
      <c r="X30" s="24"/>
    </row>
    <row r="31" spans="1:24" ht="19.899999999999999" x14ac:dyDescent="1.1000000000000001">
      <c r="A31" s="24"/>
      <c r="B31" s="199" t="s">
        <v>58</v>
      </c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1"/>
      <c r="X31" s="24"/>
    </row>
    <row r="32" spans="1:24" ht="19.899999999999999" x14ac:dyDescent="1.1000000000000001">
      <c r="A32" s="24"/>
      <c r="B32" s="202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4"/>
      <c r="X32" s="24"/>
    </row>
    <row r="33" spans="1:24" ht="19.899999999999999" x14ac:dyDescent="1.1000000000000001">
      <c r="A33" s="24"/>
      <c r="B33" s="205"/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7"/>
      <c r="X33" s="24"/>
    </row>
    <row r="34" spans="1:24" ht="19.899999999999999" x14ac:dyDescent="1.1000000000000001">
      <c r="A34" s="24"/>
      <c r="B34" s="202"/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4"/>
      <c r="X34" s="24"/>
    </row>
    <row r="35" spans="1:24" ht="20.25" thickBot="1" x14ac:dyDescent="1.1499999999999999">
      <c r="A35" s="24"/>
      <c r="B35" s="196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8"/>
      <c r="X35" s="24"/>
    </row>
    <row r="37" spans="1:24" ht="22.9" x14ac:dyDescent="0.45">
      <c r="B37" s="97" t="s">
        <v>59</v>
      </c>
    </row>
    <row r="38" spans="1:24" ht="22.9" x14ac:dyDescent="0.45">
      <c r="B38" s="97" t="s">
        <v>60</v>
      </c>
    </row>
    <row r="39" spans="1:24" ht="19.899999999999999" x14ac:dyDescent="1.1000000000000001">
      <c r="B39" s="88"/>
    </row>
    <row r="40" spans="1:24" ht="19.899999999999999" x14ac:dyDescent="1.1000000000000001">
      <c r="B40" s="89"/>
    </row>
  </sheetData>
  <mergeCells count="30">
    <mergeCell ref="E14:E15"/>
    <mergeCell ref="V14:V15"/>
    <mergeCell ref="L6:L7"/>
    <mergeCell ref="H10:K10"/>
    <mergeCell ref="H4:L4"/>
    <mergeCell ref="L8:L9"/>
    <mergeCell ref="H5:K5"/>
    <mergeCell ref="H6:K7"/>
    <mergeCell ref="H8:K9"/>
    <mergeCell ref="B35:W35"/>
    <mergeCell ref="B31:W31"/>
    <mergeCell ref="B32:W32"/>
    <mergeCell ref="B33:W33"/>
    <mergeCell ref="B34:W34"/>
    <mergeCell ref="G1:R1"/>
    <mergeCell ref="B14:B15"/>
    <mergeCell ref="C14:C15"/>
    <mergeCell ref="D14:D15"/>
    <mergeCell ref="F14:F15"/>
    <mergeCell ref="P14:P15"/>
    <mergeCell ref="K14:K15"/>
    <mergeCell ref="H14:H15"/>
    <mergeCell ref="J14:J15"/>
    <mergeCell ref="G14:G15"/>
    <mergeCell ref="M14:M15"/>
    <mergeCell ref="O14:O15"/>
    <mergeCell ref="I14:I15"/>
    <mergeCell ref="L14:L15"/>
    <mergeCell ref="N14:N15"/>
    <mergeCell ref="G2:R2"/>
  </mergeCells>
  <dataValidations count="9">
    <dataValidation type="list" allowBlank="1" showInputMessage="1" showErrorMessage="1" sqref="D8" xr:uid="{E14CE658-C31E-4458-81B6-94819A9E6384}">
      <formula1>"General Scale"</formula1>
    </dataValidation>
    <dataValidation type="list" allowBlank="1" showInputMessage="1" showErrorMessage="1" sqref="D9" xr:uid="{2205154F-F272-47A4-B448-32F7AA2793E5}">
      <formula1>"Up to 1000, 1001-3500, 3501 or greater"</formula1>
    </dataValidation>
    <dataValidation type="custom" operator="greaterThanOrEqual" allowBlank="1" showInputMessage="1" showErrorMessage="1" sqref="M16:M24" xr:uid="{32B18A49-C0CC-4541-9EA9-453BADAED675}">
      <formula1>3</formula1>
    </dataValidation>
    <dataValidation type="custom" allowBlank="1" showInputMessage="1" showErrorMessage="1" sqref="M16:M24 L16:L25" xr:uid="{467222F9-03DB-44DE-8B6E-2228CA0BC260}">
      <formula1>$D$10</formula1>
    </dataValidation>
    <dataValidation type="list" allowBlank="1" showInputMessage="1" showErrorMessage="1" sqref="H16:H25" xr:uid="{1555DD4C-A158-4CCC-9A37-F1E02AE15F06}">
      <formula1>"50%"</formula1>
    </dataValidation>
    <dataValidation type="list" allowBlank="1" showInputMessage="1" showErrorMessage="1" sqref="I16:I25" xr:uid="{5764556A-3BA4-4E78-A477-4B4E48AE8A26}">
      <formula1>"25%"</formula1>
    </dataValidation>
    <dataValidation type="list" allowBlank="1" showInputMessage="1" showErrorMessage="1" sqref="J16:J25" xr:uid="{9206568D-A891-4BE5-9B9A-8265B233F733}">
      <formula1>"10%"</formula1>
    </dataValidation>
    <dataValidation type="list" operator="equal" allowBlank="1" showInputMessage="1" showErrorMessage="1" sqref="X16:X25" xr:uid="{01F41921-C363-45BB-8156-C3CA428CD57C}">
      <formula1>"75"</formula1>
    </dataValidation>
    <dataValidation type="list" allowBlank="1" showInputMessage="1" showErrorMessage="1" sqref="E16:E25" xr:uid="{8B9F5164-0368-484C-82E1-B00AEA50CDA3}">
      <formula1>"yes, no"</formula1>
    </dataValidation>
  </dataValidations>
  <pageMargins left="0.25" right="0.25" top="0.75" bottom="0.75" header="0.3" footer="0.3"/>
  <pageSetup scale="3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DEF6B80-DBE5-442C-854E-CCCD40EF9233}">
          <x14:formula1>
            <xm:f>'TMA Tariff Rate Chart'!$A$6:$A$18</xm:f>
          </x14:formula1>
          <xm:sqref>F16</xm:sqref>
        </x14:dataValidation>
        <x14:dataValidation type="list" allowBlank="1" showInputMessage="1" showErrorMessage="1" xr:uid="{76117BC5-C3C4-424F-A3FC-CE84AA3246F7}">
          <x14:formula1>
            <xm:f>'TMA Tariff Rate Chart'!$A$7:$A$21</xm:f>
          </x14:formula1>
          <xm:sqref>F17:F25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A94E-22A4-4CE4-B8F2-BEAA5D70BA62}">
  <sheetPr>
    <pageSetUpPr fitToPage="1"/>
  </sheetPr>
  <dimension ref="A2:X35"/>
  <sheetViews>
    <sheetView zoomScale="55" zoomScaleNormal="55" workbookViewId="0">
      <selection activeCell="J36" sqref="J36"/>
    </sheetView>
  </sheetViews>
  <sheetFormatPr defaultRowHeight="14.25" x14ac:dyDescent="0.45"/>
  <cols>
    <col min="1" max="1" width="37" customWidth="1"/>
    <col min="2" max="2" width="41.86328125" customWidth="1"/>
    <col min="3" max="3" width="18" customWidth="1"/>
    <col min="4" max="4" width="23.86328125" bestFit="1" customWidth="1"/>
    <col min="5" max="5" width="22.1328125" customWidth="1"/>
    <col min="6" max="6" width="18.86328125" customWidth="1"/>
    <col min="7" max="7" width="15.1328125" customWidth="1"/>
  </cols>
  <sheetData>
    <row r="2" spans="1:9" ht="35.25" x14ac:dyDescent="1.4">
      <c r="A2" s="120" t="s">
        <v>90</v>
      </c>
    </row>
    <row r="3" spans="1:9" ht="26.65" x14ac:dyDescent="1.45">
      <c r="A3" s="121" t="s">
        <v>81</v>
      </c>
    </row>
    <row r="4" spans="1:9" ht="14.65" thickBot="1" x14ac:dyDescent="0.5">
      <c r="D4" s="1"/>
      <c r="E4" s="1"/>
    </row>
    <row r="5" spans="1:9" ht="22.9" x14ac:dyDescent="1.25">
      <c r="A5" s="122" t="s">
        <v>3</v>
      </c>
      <c r="B5" s="167">
        <f>'MPTF Worksheet'!D4</f>
        <v>0</v>
      </c>
      <c r="C5" s="48"/>
      <c r="D5" s="234" t="s">
        <v>4</v>
      </c>
      <c r="E5" s="235"/>
      <c r="F5" s="236"/>
    </row>
    <row r="6" spans="1:9" ht="22.9" x14ac:dyDescent="1.25">
      <c r="A6" s="123" t="s">
        <v>6</v>
      </c>
      <c r="B6" s="168">
        <f>'MPTF Worksheet'!D5</f>
        <v>0</v>
      </c>
      <c r="C6" s="48"/>
      <c r="D6" s="124" t="s">
        <v>7</v>
      </c>
      <c r="E6" s="237">
        <f>'MPTF Worksheet'!F5</f>
        <v>0</v>
      </c>
      <c r="F6" s="238"/>
    </row>
    <row r="7" spans="1:9" ht="22.9" x14ac:dyDescent="1.25">
      <c r="A7" s="123" t="s">
        <v>9</v>
      </c>
      <c r="B7" s="169">
        <f>'MPTF Worksheet'!D6</f>
        <v>0</v>
      </c>
      <c r="C7" s="48"/>
      <c r="D7" s="124" t="s">
        <v>10</v>
      </c>
      <c r="E7" s="239">
        <f>'MPTF Worksheet'!F6</f>
        <v>0</v>
      </c>
      <c r="F7" s="240"/>
    </row>
    <row r="8" spans="1:9" ht="22.9" x14ac:dyDescent="1.25">
      <c r="A8" s="123" t="s">
        <v>12</v>
      </c>
      <c r="B8" s="168">
        <f>'MPTF Worksheet'!D7</f>
        <v>0</v>
      </c>
      <c r="C8" s="48"/>
      <c r="D8" s="241" t="s">
        <v>15</v>
      </c>
      <c r="E8" s="242"/>
      <c r="F8" s="243"/>
    </row>
    <row r="9" spans="1:9" ht="22.9" x14ac:dyDescent="1.25">
      <c r="A9" s="125" t="s">
        <v>13</v>
      </c>
      <c r="B9" s="170" t="str">
        <f>'MPTF Worksheet'!D8</f>
        <v>General Scale</v>
      </c>
      <c r="C9" s="126"/>
      <c r="D9" s="124" t="s">
        <v>7</v>
      </c>
      <c r="E9" s="244">
        <f>'MPTF Worksheet'!F9</f>
        <v>0</v>
      </c>
      <c r="F9" s="238"/>
    </row>
    <row r="10" spans="1:9" ht="23.25" thickBot="1" x14ac:dyDescent="1.3">
      <c r="A10" s="127" t="s">
        <v>82</v>
      </c>
      <c r="B10" s="170" t="str">
        <f>'MPTF Worksheet'!D9</f>
        <v>Up to 1000</v>
      </c>
      <c r="C10" s="128"/>
      <c r="D10" s="129" t="s">
        <v>10</v>
      </c>
      <c r="E10" s="245">
        <f>'MPTF Worksheet'!F10</f>
        <v>0</v>
      </c>
      <c r="F10" s="246"/>
    </row>
    <row r="11" spans="1:9" ht="22.9" x14ac:dyDescent="1.25">
      <c r="A11" s="125" t="s">
        <v>19</v>
      </c>
      <c r="B11" s="171">
        <f>'MPTF Worksheet'!D10</f>
        <v>73</v>
      </c>
      <c r="C11" s="126"/>
      <c r="D11" s="130"/>
      <c r="E11" s="131"/>
      <c r="I11">
        <f>'MPTF Worksheet'!D4</f>
        <v>0</v>
      </c>
    </row>
    <row r="12" spans="1:9" ht="22.9" x14ac:dyDescent="1.25">
      <c r="A12" s="127" t="s">
        <v>83</v>
      </c>
      <c r="B12" s="132">
        <f>'MPTF Worksheet'!D11</f>
        <v>0.08</v>
      </c>
      <c r="C12" s="133"/>
      <c r="D12" s="134"/>
      <c r="E12" s="131"/>
    </row>
    <row r="14" spans="1:9" ht="14.65" thickBot="1" x14ac:dyDescent="0.5"/>
    <row r="15" spans="1:9" ht="19.899999999999999" customHeight="1" x14ac:dyDescent="0.45">
      <c r="A15" s="135" t="s">
        <v>84</v>
      </c>
      <c r="B15" s="135" t="s">
        <v>85</v>
      </c>
      <c r="C15" s="136" t="s">
        <v>86</v>
      </c>
      <c r="D15" s="137" t="s">
        <v>87</v>
      </c>
      <c r="E15" s="138" t="s">
        <v>36</v>
      </c>
      <c r="F15" s="139" t="s">
        <v>88</v>
      </c>
    </row>
    <row r="16" spans="1:9" ht="22.9" x14ac:dyDescent="1.25">
      <c r="A16" s="140">
        <f>'MPTF Worksheet'!B16</f>
        <v>0</v>
      </c>
      <c r="B16" s="141">
        <f>'MPTF Worksheet'!C16</f>
        <v>0</v>
      </c>
      <c r="C16" s="142">
        <f>'MPTF Worksheet'!D16</f>
        <v>0</v>
      </c>
      <c r="D16" s="143" t="str">
        <f>'MPTF Worksheet'!F16</f>
        <v>Leader</v>
      </c>
      <c r="E16" s="144">
        <f>'MPTF Worksheet'!P16</f>
        <v>0</v>
      </c>
      <c r="F16" s="145">
        <f>'MPTF Worksheet'!W16</f>
        <v>0</v>
      </c>
    </row>
    <row r="17" spans="1:24" ht="22.9" x14ac:dyDescent="1.25">
      <c r="A17" s="140">
        <f>'MPTF Worksheet'!B17</f>
        <v>0</v>
      </c>
      <c r="B17" s="141">
        <f>'MPTF Worksheet'!C17</f>
        <v>0</v>
      </c>
      <c r="C17" s="142">
        <f>'MPTF Worksheet'!D17</f>
        <v>0</v>
      </c>
      <c r="D17" s="143" t="str">
        <f>'MPTF Worksheet'!F17</f>
        <v>Steward</v>
      </c>
      <c r="E17" s="144">
        <f>'MPTF Worksheet'!P17</f>
        <v>0</v>
      </c>
      <c r="F17" s="145">
        <f>'MPTF Worksheet'!W17</f>
        <v>0</v>
      </c>
    </row>
    <row r="18" spans="1:24" ht="22.9" x14ac:dyDescent="1.25">
      <c r="A18" s="140">
        <f>'MPTF Worksheet'!B18</f>
        <v>0</v>
      </c>
      <c r="B18" s="141">
        <f>'MPTF Worksheet'!C18</f>
        <v>0</v>
      </c>
      <c r="C18" s="142">
        <f>'MPTF Worksheet'!D18</f>
        <v>0</v>
      </c>
      <c r="D18" s="143" t="str">
        <f>'MPTF Worksheet'!F18</f>
        <v>Side Musician</v>
      </c>
      <c r="E18" s="144">
        <f>'MPTF Worksheet'!P18</f>
        <v>0</v>
      </c>
      <c r="F18" s="145">
        <f>'MPTF Worksheet'!W18</f>
        <v>0</v>
      </c>
    </row>
    <row r="19" spans="1:24" ht="22.9" x14ac:dyDescent="1.25">
      <c r="A19" s="140">
        <f>'MPTF Worksheet'!B19</f>
        <v>0</v>
      </c>
      <c r="B19" s="141">
        <f>'MPTF Worksheet'!C19</f>
        <v>0</v>
      </c>
      <c r="C19" s="142">
        <f>'MPTF Worksheet'!D19</f>
        <v>0</v>
      </c>
      <c r="D19" s="143" t="str">
        <f>'MPTF Worksheet'!F19</f>
        <v>Side Musician</v>
      </c>
      <c r="E19" s="144">
        <f>'MPTF Worksheet'!P19</f>
        <v>0</v>
      </c>
      <c r="F19" s="145">
        <f>'MPTF Worksheet'!W19</f>
        <v>0</v>
      </c>
    </row>
    <row r="20" spans="1:24" ht="22.9" x14ac:dyDescent="1.25">
      <c r="A20" s="140">
        <f>'MPTF Worksheet'!B20</f>
        <v>0</v>
      </c>
      <c r="B20" s="141">
        <f>'MPTF Worksheet'!C20</f>
        <v>0</v>
      </c>
      <c r="C20" s="142">
        <f>'MPTF Worksheet'!D20</f>
        <v>0</v>
      </c>
      <c r="D20" s="143" t="str">
        <f>'MPTF Worksheet'!F20</f>
        <v>Side Musician</v>
      </c>
      <c r="E20" s="144">
        <f>'MPTF Worksheet'!P20</f>
        <v>0</v>
      </c>
      <c r="F20" s="145">
        <f>'MPTF Worksheet'!W20</f>
        <v>0</v>
      </c>
    </row>
    <row r="21" spans="1:24" ht="22.9" x14ac:dyDescent="1.25">
      <c r="A21" s="140">
        <f>'MPTF Worksheet'!B21</f>
        <v>0</v>
      </c>
      <c r="B21" s="141">
        <f>'MPTF Worksheet'!C21</f>
        <v>0</v>
      </c>
      <c r="C21" s="142">
        <f>'MPTF Worksheet'!D21</f>
        <v>0</v>
      </c>
      <c r="D21" s="143" t="str">
        <f>'MPTF Worksheet'!F21</f>
        <v>Side Musician</v>
      </c>
      <c r="E21" s="144">
        <f>'MPTF Worksheet'!P21</f>
        <v>0</v>
      </c>
      <c r="F21" s="145">
        <f>'MPTF Worksheet'!W21</f>
        <v>0</v>
      </c>
    </row>
    <row r="22" spans="1:24" ht="22.9" x14ac:dyDescent="1.25">
      <c r="A22" s="140">
        <f>'MPTF Worksheet'!B22</f>
        <v>0</v>
      </c>
      <c r="B22" s="141">
        <f>'MPTF Worksheet'!C22</f>
        <v>0</v>
      </c>
      <c r="C22" s="142">
        <f>'MPTF Worksheet'!D22</f>
        <v>0</v>
      </c>
      <c r="D22" s="143" t="str">
        <f>'MPTF Worksheet'!F22</f>
        <v>Side Musician</v>
      </c>
      <c r="E22" s="144">
        <f>'MPTF Worksheet'!P22</f>
        <v>0</v>
      </c>
      <c r="F22" s="145">
        <f>'MPTF Worksheet'!W22</f>
        <v>0</v>
      </c>
    </row>
    <row r="23" spans="1:24" ht="22.9" x14ac:dyDescent="1.25">
      <c r="A23" s="140">
        <f>'MPTF Worksheet'!B23</f>
        <v>0</v>
      </c>
      <c r="B23" s="141">
        <f>'MPTF Worksheet'!C23</f>
        <v>0</v>
      </c>
      <c r="C23" s="142">
        <f>'MPTF Worksheet'!D23</f>
        <v>0</v>
      </c>
      <c r="D23" s="143" t="str">
        <f>'MPTF Worksheet'!F23</f>
        <v>Side Musician</v>
      </c>
      <c r="E23" s="144">
        <f>'MPTF Worksheet'!P23</f>
        <v>0</v>
      </c>
      <c r="F23" s="145">
        <f>'MPTF Worksheet'!W23</f>
        <v>0</v>
      </c>
    </row>
    <row r="24" spans="1:24" ht="22.9" x14ac:dyDescent="1.25">
      <c r="A24" s="140">
        <f>'MPTF Worksheet'!B24</f>
        <v>0</v>
      </c>
      <c r="B24" s="141">
        <f>'MPTF Worksheet'!C24</f>
        <v>0</v>
      </c>
      <c r="C24" s="142">
        <f>'MPTF Worksheet'!D24</f>
        <v>0</v>
      </c>
      <c r="D24" s="143" t="str">
        <f>'MPTF Worksheet'!F24</f>
        <v>Side Musician</v>
      </c>
      <c r="E24" s="144">
        <f>'MPTF Worksheet'!P24</f>
        <v>0</v>
      </c>
      <c r="F24" s="145">
        <f>'MPTF Worksheet'!W24</f>
        <v>0</v>
      </c>
    </row>
    <row r="25" spans="1:24" ht="22.9" x14ac:dyDescent="1.25">
      <c r="A25" s="140">
        <f>'MPTF Worksheet'!B25</f>
        <v>0</v>
      </c>
      <c r="B25" s="141">
        <f>'MPTF Worksheet'!C25</f>
        <v>0</v>
      </c>
      <c r="C25" s="142">
        <f>'MPTF Worksheet'!D25</f>
        <v>0</v>
      </c>
      <c r="D25" s="143" t="str">
        <f>'MPTF Worksheet'!F25</f>
        <v>Side Musician</v>
      </c>
      <c r="E25" s="144">
        <f>'MPTF Worksheet'!P25</f>
        <v>0</v>
      </c>
      <c r="F25" s="145">
        <f>'MPTF Worksheet'!W25</f>
        <v>0</v>
      </c>
    </row>
    <row r="26" spans="1:24" ht="23.25" thickBot="1" x14ac:dyDescent="1.3">
      <c r="A26" s="146"/>
      <c r="B26" s="146"/>
      <c r="C26" s="147"/>
      <c r="D26" s="148" t="s">
        <v>52</v>
      </c>
      <c r="E26" s="149">
        <f>SUM(E16:E25)</f>
        <v>0</v>
      </c>
      <c r="F26" s="150"/>
    </row>
    <row r="27" spans="1:24" ht="22.9" x14ac:dyDescent="1.25">
      <c r="A27" s="146"/>
      <c r="B27" s="146"/>
      <c r="C27" s="146"/>
      <c r="D27" s="146"/>
      <c r="E27" s="151" t="s">
        <v>56</v>
      </c>
      <c r="F27" s="152">
        <f>SUM(F16:F24)</f>
        <v>0</v>
      </c>
    </row>
    <row r="28" spans="1:24" ht="14.65" thickBot="1" x14ac:dyDescent="0.5"/>
    <row r="29" spans="1:24" ht="22.9" x14ac:dyDescent="0.45">
      <c r="A29" s="153" t="s">
        <v>58</v>
      </c>
      <c r="B29" s="154"/>
      <c r="C29" s="154"/>
      <c r="D29" s="154"/>
      <c r="E29" s="154"/>
      <c r="F29" s="155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</row>
    <row r="30" spans="1:24" ht="19.899999999999999" x14ac:dyDescent="0.45">
      <c r="A30" s="157"/>
      <c r="B30" s="158"/>
      <c r="C30" s="158"/>
      <c r="D30" s="158"/>
      <c r="E30" s="158"/>
      <c r="F30" s="159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</row>
    <row r="31" spans="1:24" ht="19.899999999999999" x14ac:dyDescent="0.45">
      <c r="A31" s="161"/>
      <c r="B31" s="162"/>
      <c r="C31" s="162"/>
      <c r="D31" s="162"/>
      <c r="E31" s="162"/>
      <c r="F31" s="163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</row>
    <row r="32" spans="1:24" ht="20.25" thickBot="1" x14ac:dyDescent="0.5">
      <c r="A32" s="164"/>
      <c r="B32" s="165"/>
      <c r="C32" s="165"/>
      <c r="D32" s="165"/>
      <c r="E32" s="165"/>
      <c r="F32" s="166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</row>
    <row r="34" spans="1:6" ht="14.65" thickBot="1" x14ac:dyDescent="0.5"/>
    <row r="35" spans="1:6" ht="22.9" x14ac:dyDescent="0.45">
      <c r="A35" s="231" t="s">
        <v>89</v>
      </c>
      <c r="B35" s="232"/>
      <c r="C35" s="232"/>
      <c r="D35" s="232"/>
      <c r="E35" s="232"/>
      <c r="F35" s="233"/>
    </row>
  </sheetData>
  <mergeCells count="7">
    <mergeCell ref="A35:F35"/>
    <mergeCell ref="D5:F5"/>
    <mergeCell ref="E6:F6"/>
    <mergeCell ref="E7:F7"/>
    <mergeCell ref="D8:F8"/>
    <mergeCell ref="E9:F9"/>
    <mergeCell ref="E10:F10"/>
  </mergeCells>
  <dataValidations count="3">
    <dataValidation type="list" allowBlank="1" showInputMessage="1" showErrorMessage="1" sqref="D12 B12" xr:uid="{5B489689-DB1C-4040-8EF7-9F0FD01FD820}">
      <formula1>"8%, 9%, 10%, 11%, 12%, 13%, 14%, 15%, 16%, 17%, 18%"</formula1>
    </dataValidation>
    <dataValidation type="list" allowBlank="1" showInputMessage="1" showErrorMessage="1" sqref="B10" xr:uid="{7DA76264-0ECD-46EC-9CF6-3B14479D25DD}">
      <formula1>"Up to 1000, 1001-3500, 3501 or greater"</formula1>
    </dataValidation>
    <dataValidation type="list" allowBlank="1" showInputMessage="1" showErrorMessage="1" sqref="B9" xr:uid="{195892FD-FC14-4C40-A496-08FD3D37EDCA}">
      <formula1>"General Scale"</formula1>
    </dataValidation>
  </dataValidations>
  <pageMargins left="0.7" right="0.7" top="0.75" bottom="0.75" header="0.3" footer="0.3"/>
  <pageSetup scale="55" orientation="portrait" r:id="rId1"/>
  <ignoredErrors>
    <ignoredError sqref="E7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572D0-3118-4E27-9CAA-7F9B943B641C}">
  <dimension ref="A1:I43"/>
  <sheetViews>
    <sheetView workbookViewId="0">
      <selection activeCell="L8" sqref="L8"/>
    </sheetView>
  </sheetViews>
  <sheetFormatPr defaultRowHeight="14.25" x14ac:dyDescent="0.45"/>
  <cols>
    <col min="1" max="1" width="32.59765625" bestFit="1" customWidth="1"/>
    <col min="2" max="2" width="9.73046875" bestFit="1" customWidth="1"/>
    <col min="3" max="4" width="13.265625" bestFit="1" customWidth="1"/>
    <col min="5" max="5" width="13.73046875" bestFit="1" customWidth="1"/>
    <col min="6" max="6" width="11.59765625" customWidth="1"/>
  </cols>
  <sheetData>
    <row r="1" spans="1:6" ht="17.25" x14ac:dyDescent="0.45">
      <c r="A1" s="5" t="s">
        <v>61</v>
      </c>
    </row>
    <row r="2" spans="1:6" ht="15.4" customHeight="1" x14ac:dyDescent="0.45">
      <c r="A2" s="253" t="s">
        <v>81</v>
      </c>
      <c r="B2" s="253"/>
      <c r="C2" s="253"/>
    </row>
    <row r="3" spans="1:6" ht="7.9" customHeight="1" thickBot="1" x14ac:dyDescent="0.5"/>
    <row r="4" spans="1:6" ht="14.65" thickBot="1" x14ac:dyDescent="0.5">
      <c r="B4" s="247" t="s">
        <v>62</v>
      </c>
      <c r="C4" s="250" t="s">
        <v>63</v>
      </c>
      <c r="D4" s="251"/>
      <c r="E4" s="252"/>
    </row>
    <row r="5" spans="1:6" ht="27.4" thickBot="1" x14ac:dyDescent="0.5">
      <c r="B5" s="248"/>
      <c r="C5" s="3" t="s">
        <v>64</v>
      </c>
      <c r="D5" s="3" t="s">
        <v>64</v>
      </c>
      <c r="E5" s="3" t="s">
        <v>64</v>
      </c>
    </row>
    <row r="6" spans="1:6" ht="14.65" thickBot="1" x14ac:dyDescent="0.5">
      <c r="B6" s="249"/>
      <c r="C6" s="4" t="s">
        <v>65</v>
      </c>
      <c r="D6" s="4" t="s">
        <v>66</v>
      </c>
      <c r="E6" s="8" t="s">
        <v>67</v>
      </c>
      <c r="F6" s="9" t="s">
        <v>68</v>
      </c>
    </row>
    <row r="7" spans="1:6" x14ac:dyDescent="0.45">
      <c r="A7" s="7" t="s">
        <v>51</v>
      </c>
      <c r="B7" s="2">
        <v>63</v>
      </c>
      <c r="C7" s="2">
        <v>73</v>
      </c>
      <c r="D7" s="2">
        <v>85</v>
      </c>
      <c r="E7" s="2">
        <v>100</v>
      </c>
      <c r="F7" s="10">
        <v>1</v>
      </c>
    </row>
    <row r="8" spans="1:6" x14ac:dyDescent="0.45">
      <c r="A8" s="7" t="s">
        <v>49</v>
      </c>
      <c r="B8" s="2">
        <f>B7*2</f>
        <v>126</v>
      </c>
      <c r="C8" s="2">
        <f>C7*2</f>
        <v>146</v>
      </c>
      <c r="D8" s="2">
        <f>D7*2</f>
        <v>170</v>
      </c>
      <c r="E8" s="2">
        <f>E7*2</f>
        <v>200</v>
      </c>
      <c r="F8" s="11">
        <v>2</v>
      </c>
    </row>
    <row r="9" spans="1:6" x14ac:dyDescent="0.45">
      <c r="A9" s="7" t="s">
        <v>69</v>
      </c>
      <c r="B9" s="2">
        <f>+B7</f>
        <v>63</v>
      </c>
      <c r="C9" s="2">
        <f>C7</f>
        <v>73</v>
      </c>
      <c r="D9" s="2">
        <f t="shared" ref="D9:E9" si="0">D7</f>
        <v>85</v>
      </c>
      <c r="E9" s="2">
        <f t="shared" si="0"/>
        <v>100</v>
      </c>
      <c r="F9" s="11">
        <v>1</v>
      </c>
    </row>
    <row r="10" spans="1:6" x14ac:dyDescent="0.45">
      <c r="A10" s="7" t="s">
        <v>70</v>
      </c>
      <c r="B10" s="2">
        <f>B7*2</f>
        <v>126</v>
      </c>
      <c r="C10" s="2">
        <f>+C7*2</f>
        <v>146</v>
      </c>
      <c r="D10" s="2">
        <f>D8</f>
        <v>170</v>
      </c>
      <c r="E10" s="2">
        <f>E8</f>
        <v>200</v>
      </c>
      <c r="F10" s="11">
        <v>2</v>
      </c>
    </row>
    <row r="11" spans="1:6" x14ac:dyDescent="0.45">
      <c r="A11" s="7" t="s">
        <v>50</v>
      </c>
      <c r="B11" s="2">
        <f>B7*1.1</f>
        <v>69.300000000000011</v>
      </c>
      <c r="C11" s="2">
        <f>C7*1.1</f>
        <v>80.300000000000011</v>
      </c>
      <c r="D11" s="2">
        <f t="shared" ref="D11:E11" si="1">D7*1.1</f>
        <v>93.500000000000014</v>
      </c>
      <c r="E11" s="2">
        <f t="shared" si="1"/>
        <v>110.00000000000001</v>
      </c>
      <c r="F11" s="10">
        <v>1.1000000000000001</v>
      </c>
    </row>
    <row r="12" spans="1:6" x14ac:dyDescent="0.45">
      <c r="A12" s="7" t="s">
        <v>71</v>
      </c>
      <c r="B12" s="2">
        <f>B7*F12</f>
        <v>94.5</v>
      </c>
      <c r="C12" s="2">
        <f>C7*1.5</f>
        <v>109.5</v>
      </c>
      <c r="D12" s="2">
        <f>D7*1.5</f>
        <v>127.5</v>
      </c>
      <c r="E12" s="2">
        <f>E7*1.5</f>
        <v>150</v>
      </c>
      <c r="F12" s="10">
        <v>1.5</v>
      </c>
    </row>
    <row r="13" spans="1:6" x14ac:dyDescent="0.45">
      <c r="A13" s="7" t="s">
        <v>72</v>
      </c>
      <c r="B13" s="2">
        <f>B7/2</f>
        <v>31.5</v>
      </c>
      <c r="C13" s="2">
        <f>C7*0.5</f>
        <v>36.5</v>
      </c>
      <c r="D13" s="2">
        <f t="shared" ref="D13:E13" si="2">D7*0.5</f>
        <v>42.5</v>
      </c>
      <c r="E13" s="2">
        <f t="shared" si="2"/>
        <v>50</v>
      </c>
      <c r="F13" s="10">
        <v>0.5</v>
      </c>
    </row>
    <row r="14" spans="1:6" ht="14.65" thickBot="1" x14ac:dyDescent="0.5">
      <c r="A14" s="7" t="s">
        <v>73</v>
      </c>
      <c r="B14" s="2">
        <f>B7*F14</f>
        <v>94.5</v>
      </c>
      <c r="C14" s="2">
        <f>C9*1.5</f>
        <v>109.5</v>
      </c>
      <c r="D14" s="2">
        <f t="shared" ref="D14:E14" si="3">D9*1.5</f>
        <v>127.5</v>
      </c>
      <c r="E14" s="2">
        <f t="shared" si="3"/>
        <v>150</v>
      </c>
      <c r="F14" s="10">
        <v>1.5</v>
      </c>
    </row>
    <row r="15" spans="1:6" ht="14.65" thickBot="1" x14ac:dyDescent="0.5">
      <c r="A15" s="7" t="s">
        <v>74</v>
      </c>
      <c r="B15" s="2">
        <f>B7*2</f>
        <v>126</v>
      </c>
      <c r="C15" s="2">
        <f t="shared" ref="C15:E15" si="4">C7*2</f>
        <v>146</v>
      </c>
      <c r="D15" s="2">
        <f t="shared" si="4"/>
        <v>170</v>
      </c>
      <c r="E15" s="2">
        <f t="shared" si="4"/>
        <v>200</v>
      </c>
      <c r="F15" s="11">
        <v>2</v>
      </c>
    </row>
    <row r="16" spans="1:6" ht="14.65" thickBot="1" x14ac:dyDescent="0.5">
      <c r="A16" s="7" t="s">
        <v>75</v>
      </c>
      <c r="B16" s="2">
        <f>B7*1.25</f>
        <v>78.75</v>
      </c>
      <c r="C16" s="2">
        <f>C7*1.25</f>
        <v>91.25</v>
      </c>
      <c r="D16" s="2">
        <f>D7*1.25</f>
        <v>106.25</v>
      </c>
      <c r="E16" s="2">
        <f>E7*1.25</f>
        <v>125</v>
      </c>
      <c r="F16" s="10">
        <v>1.25</v>
      </c>
    </row>
    <row r="17" spans="1:9" ht="14.65" thickBot="1" x14ac:dyDescent="0.5">
      <c r="A17" s="7" t="s">
        <v>76</v>
      </c>
      <c r="B17" s="2">
        <f>B7*1.5</f>
        <v>94.5</v>
      </c>
      <c r="C17" s="2">
        <f>C7*1.5</f>
        <v>109.5</v>
      </c>
      <c r="D17" s="2">
        <f>D7*1.5</f>
        <v>127.5</v>
      </c>
      <c r="E17" s="2">
        <f>E7*1.5</f>
        <v>150</v>
      </c>
      <c r="F17" s="10">
        <v>1.5</v>
      </c>
    </row>
    <row r="18" spans="1:9" x14ac:dyDescent="0.45">
      <c r="A18" s="7" t="s">
        <v>77</v>
      </c>
      <c r="B18" s="2">
        <f>B7*0.5</f>
        <v>31.5</v>
      </c>
      <c r="C18" s="2">
        <f>C7*0.5</f>
        <v>36.5</v>
      </c>
      <c r="D18" s="2">
        <f t="shared" ref="D18:E18" si="5">D7*0.5</f>
        <v>42.5</v>
      </c>
      <c r="E18" s="2">
        <f t="shared" si="5"/>
        <v>50</v>
      </c>
      <c r="F18" s="10">
        <v>0.5</v>
      </c>
    </row>
    <row r="19" spans="1:9" x14ac:dyDescent="0.45">
      <c r="A19" s="7" t="s">
        <v>78</v>
      </c>
      <c r="B19" s="2">
        <f>B7*0.5</f>
        <v>31.5</v>
      </c>
      <c r="C19" s="2">
        <f>C7*0.5</f>
        <v>36.5</v>
      </c>
      <c r="D19" s="2">
        <f>D7*0.5</f>
        <v>42.5</v>
      </c>
      <c r="E19" s="2">
        <f>E7*0.5</f>
        <v>50</v>
      </c>
      <c r="F19" s="10">
        <v>0.5</v>
      </c>
    </row>
    <row r="20" spans="1:9" x14ac:dyDescent="0.45">
      <c r="A20" s="7" t="s">
        <v>79</v>
      </c>
      <c r="B20" s="2">
        <f>B7*0.25</f>
        <v>15.75</v>
      </c>
      <c r="C20" s="2">
        <f>C7*0.25</f>
        <v>18.25</v>
      </c>
      <c r="D20" s="2">
        <f t="shared" ref="D20:E20" si="6">D7*0.25</f>
        <v>21.25</v>
      </c>
      <c r="E20" s="2">
        <f t="shared" si="6"/>
        <v>25</v>
      </c>
      <c r="F20" s="10">
        <v>0.25</v>
      </c>
    </row>
    <row r="21" spans="1:9" x14ac:dyDescent="0.45">
      <c r="A21" s="7" t="s">
        <v>80</v>
      </c>
      <c r="B21" s="6">
        <f>B7*0.1</f>
        <v>6.3000000000000007</v>
      </c>
      <c r="C21" s="6">
        <f>C7*0.1</f>
        <v>7.3000000000000007</v>
      </c>
      <c r="D21" s="6">
        <f t="shared" ref="D21:E21" si="7">D7*0.1</f>
        <v>8.5</v>
      </c>
      <c r="E21" s="6">
        <f t="shared" si="7"/>
        <v>10</v>
      </c>
      <c r="F21" s="10">
        <v>0.1</v>
      </c>
    </row>
    <row r="27" spans="1:9" ht="14.25" customHeight="1" x14ac:dyDescent="0.45"/>
    <row r="28" spans="1:9" ht="14.65" customHeight="1" x14ac:dyDescent="0.45"/>
    <row r="29" spans="1:9" x14ac:dyDescent="0.45">
      <c r="I29" s="12"/>
    </row>
    <row r="30" spans="1:9" x14ac:dyDescent="0.45">
      <c r="I30" s="13"/>
    </row>
    <row r="31" spans="1:9" x14ac:dyDescent="0.45">
      <c r="I31" s="13"/>
    </row>
    <row r="32" spans="1:9" x14ac:dyDescent="0.45">
      <c r="I32" s="13"/>
    </row>
    <row r="33" spans="9:9" x14ac:dyDescent="0.45">
      <c r="I33" s="13"/>
    </row>
    <row r="34" spans="9:9" x14ac:dyDescent="0.45">
      <c r="I34" s="13"/>
    </row>
    <row r="35" spans="9:9" x14ac:dyDescent="0.45">
      <c r="I35" s="13"/>
    </row>
    <row r="36" spans="9:9" x14ac:dyDescent="0.45">
      <c r="I36" s="13"/>
    </row>
    <row r="37" spans="9:9" x14ac:dyDescent="0.45">
      <c r="I37" s="13"/>
    </row>
    <row r="38" spans="9:9" x14ac:dyDescent="0.45">
      <c r="I38" s="13"/>
    </row>
    <row r="39" spans="9:9" x14ac:dyDescent="0.45">
      <c r="I39" s="13"/>
    </row>
    <row r="40" spans="9:9" x14ac:dyDescent="0.45">
      <c r="I40" s="13"/>
    </row>
    <row r="41" spans="9:9" x14ac:dyDescent="0.45">
      <c r="I41" s="13"/>
    </row>
    <row r="42" spans="9:9" x14ac:dyDescent="0.45">
      <c r="I42" s="13"/>
    </row>
    <row r="43" spans="9:9" x14ac:dyDescent="0.45">
      <c r="I43" s="13"/>
    </row>
  </sheetData>
  <mergeCells count="3">
    <mergeCell ref="B4:B6"/>
    <mergeCell ref="C4:E4"/>
    <mergeCell ref="A2:C2"/>
  </mergeCells>
  <pageMargins left="0.7" right="0.7" top="0.75" bottom="0.75" header="0.3" footer="0.3"/>
  <ignoredErrors>
    <ignoredError sqref="C13:E1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59E21DEF73334EB60130319FD75A1C" ma:contentTypeVersion="14" ma:contentTypeDescription="Create a new document." ma:contentTypeScope="" ma:versionID="559f08d64ae538e3f68ac03d0fc3693e">
  <xsd:schema xmlns:xsd="http://www.w3.org/2001/XMLSchema" xmlns:xs="http://www.w3.org/2001/XMLSchema" xmlns:p="http://schemas.microsoft.com/office/2006/metadata/properties" xmlns:ns2="777c17e1-e715-47f5-883d-db2c890dc11f" xmlns:ns3="e2706e14-3723-49d2-9db1-822337095ad8" targetNamespace="http://schemas.microsoft.com/office/2006/metadata/properties" ma:root="true" ma:fieldsID="8e91649fa1f7d40af65213750ab12094" ns2:_="" ns3:_="">
    <xsd:import namespace="777c17e1-e715-47f5-883d-db2c890dc11f"/>
    <xsd:import namespace="e2706e14-3723-49d2-9db1-822337095a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c17e1-e715-47f5-883d-db2c890dc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170dfe4-a068-4e15-a218-20c692012b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06e14-3723-49d2-9db1-822337095a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7c17e1-e715-47f5-883d-db2c890dc1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6ED5E9-6851-44EF-9001-DB8AE1F3DD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7c17e1-e715-47f5-883d-db2c890dc11f"/>
    <ds:schemaRef ds:uri="e2706e14-3723-49d2-9db1-822337095a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3FDF8-CF0F-4BA1-891D-CAEF51E093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C1441D-6AAB-4006-A4F5-D358B96AA5E5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e2706e14-3723-49d2-9db1-822337095ad8"/>
    <ds:schemaRef ds:uri="http://purl.org/dc/elements/1.1/"/>
    <ds:schemaRef ds:uri="http://purl.org/dc/dcmitype/"/>
    <ds:schemaRef ds:uri="777c17e1-e715-47f5-883d-db2c890dc11f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 &amp; Tips</vt:lpstr>
      <vt:lpstr>MPTF Worksheet</vt:lpstr>
      <vt:lpstr>For Pension Office</vt:lpstr>
      <vt:lpstr>TMA Tariff Rate Chart</vt:lpstr>
      <vt:lpstr>'MPTF Worksheet'!Print_Area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Hopkins</dc:creator>
  <cp:keywords/>
  <dc:description/>
  <cp:lastModifiedBy>Maggie Hopkins</cp:lastModifiedBy>
  <cp:revision/>
  <dcterms:created xsi:type="dcterms:W3CDTF">2023-04-20T16:59:57Z</dcterms:created>
  <dcterms:modified xsi:type="dcterms:W3CDTF">2026-09-01T19:17:29Z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0x010100FB59E21DEF73334EB60130319FD75A1C</vt:lpwstr>
  </property>
  <property fmtid="{D5CDD505-2E9C-101B-9397-08002B2CF9AE}" pid="3" name="MediaServiceImageTags">
    <vt:lpwstr/>
  </property>
</Properties>
</file>